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5265" yWindow="-150" windowWidth="9195" windowHeight="7635"/>
  </bookViews>
  <sheets>
    <sheet name="2022-2024" sheetId="2" r:id="rId1"/>
  </sheets>
  <definedNames>
    <definedName name="_xlnm.Print_Titles" localSheetId="0">'2022-2024'!$10:$10</definedName>
    <definedName name="_xlnm.Print_Area" localSheetId="0">'2022-2024'!$A$1:$E$109</definedName>
  </definedNames>
  <calcPr calcId="124519"/>
</workbook>
</file>

<file path=xl/calcChain.xml><?xml version="1.0" encoding="utf-8"?>
<calcChain xmlns="http://schemas.openxmlformats.org/spreadsheetml/2006/main">
  <c r="C29" i="2"/>
  <c r="C107"/>
  <c r="C33"/>
  <c r="C53"/>
  <c r="C97" l="1"/>
  <c r="C106"/>
  <c r="C104"/>
  <c r="C101"/>
  <c r="C91"/>
  <c r="C88"/>
  <c r="C87"/>
  <c r="C84"/>
  <c r="C82"/>
  <c r="C81"/>
  <c r="C80"/>
  <c r="C79"/>
  <c r="C78"/>
  <c r="C77"/>
  <c r="C76"/>
  <c r="C69"/>
  <c r="C59"/>
  <c r="C49" l="1"/>
  <c r="C48"/>
  <c r="C36"/>
  <c r="C35"/>
  <c r="C26"/>
  <c r="C25"/>
  <c r="C23"/>
  <c r="C22"/>
  <c r="C19"/>
  <c r="C15"/>
  <c r="C51" l="1"/>
  <c r="C50"/>
  <c r="C100" l="1"/>
  <c r="C99"/>
  <c r="C86"/>
  <c r="E86"/>
  <c r="D86"/>
  <c r="C83"/>
  <c r="C63"/>
  <c r="C60"/>
  <c r="C58"/>
  <c r="C44"/>
  <c r="C40"/>
  <c r="C55" l="1"/>
  <c r="C13"/>
  <c r="C24" l="1"/>
  <c r="C89"/>
  <c r="E61" l="1"/>
  <c r="D61"/>
  <c r="E105" l="1"/>
  <c r="D105"/>
  <c r="E53"/>
  <c r="D53"/>
  <c r="E43" l="1"/>
  <c r="E33" s="1"/>
  <c r="D43"/>
  <c r="D33" s="1"/>
  <c r="C43"/>
  <c r="D99"/>
  <c r="E99"/>
  <c r="C94" l="1"/>
  <c r="D97"/>
  <c r="E97"/>
  <c r="C92" l="1"/>
  <c r="C74"/>
  <c r="C31"/>
  <c r="C21"/>
  <c r="C12"/>
  <c r="C73" l="1"/>
  <c r="C30" s="1"/>
  <c r="C11"/>
  <c r="C109" l="1"/>
  <c r="D74" l="1"/>
  <c r="D73" s="1"/>
  <c r="E74"/>
  <c r="E73" s="1"/>
  <c r="D92" l="1"/>
  <c r="E92"/>
  <c r="D12" l="1"/>
  <c r="E21" l="1"/>
  <c r="D21"/>
  <c r="D11" s="1"/>
  <c r="E12"/>
  <c r="E11" l="1"/>
  <c r="D31" l="1"/>
  <c r="E31"/>
  <c r="D30" l="1"/>
  <c r="D29" s="1"/>
  <c r="D28" s="1"/>
  <c r="E30"/>
  <c r="E29" s="1"/>
  <c r="E28" s="1"/>
  <c r="D107" l="1"/>
  <c r="D109" s="1"/>
  <c r="E107"/>
  <c r="E109" s="1"/>
</calcChain>
</file>

<file path=xl/sharedStrings.xml><?xml version="1.0" encoding="utf-8"?>
<sst xmlns="http://schemas.openxmlformats.org/spreadsheetml/2006/main" count="207" uniqueCount="151">
  <si>
    <t>Вид дохода</t>
  </si>
  <si>
    <t>Код БК</t>
  </si>
  <si>
    <t>НАЛОГОВЫЕ ДОХОДЫ</t>
  </si>
  <si>
    <t>Налоги на доходы физических лиц</t>
  </si>
  <si>
    <t>182 1 01 02000 01 0000 110</t>
  </si>
  <si>
    <t>Единый сельскохозяйственный налог</t>
  </si>
  <si>
    <t>182 1 05 03000 01 0000 110</t>
  </si>
  <si>
    <t>Налог, взимаемый в связи с применением патентной системы налогообложения</t>
  </si>
  <si>
    <t>182 105 04000 02 0000 110</t>
  </si>
  <si>
    <t>Государственная пошлина</t>
  </si>
  <si>
    <t>Задолженность   и перерасчеты по отмененным налогам, сборам и иным обязательным платежам</t>
  </si>
  <si>
    <t>000 1 09 00000 00 0000 000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</si>
  <si>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</si>
  <si>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</si>
  <si>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</si>
  <si>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048 1 12 01000 01 0000 120</t>
  </si>
  <si>
    <t>Доходы от продажи материальных и нематериальных активов</t>
  </si>
  <si>
    <t>000 1 14 00000 00 0000 000</t>
  </si>
  <si>
    <t>Денежные взыскания(штрафы)</t>
  </si>
  <si>
    <t>БЕЗВОЗМЕЗДНЫЕ ПОСТУПЛЕНИЯ</t>
  </si>
  <si>
    <t>887 2 00 00000 00 0000 000</t>
  </si>
  <si>
    <t>Безвозмездные поступления от других бюджетов бюджетной системы РФ</t>
  </si>
  <si>
    <t>Дотации бюджетам муниципальных районов на выравнивание бюджетной обеспеченности</t>
  </si>
  <si>
    <t>Субсидии бюджетам субъектов Российской Федерации и муниципальных образований</t>
  </si>
  <si>
    <t>Прочие субсидии бюджетам муниципальных районов ВСЕГО в т.ч.</t>
  </si>
  <si>
    <t xml:space="preserve">Субвенции бюджетам субъектов Российской Федерации и муниципальных образований </t>
  </si>
  <si>
    <t>Субвенции бюджетам муниципальных районов на выполнение передаваемых полномочий субъектов Российской Федерации ВСЕГО в т.ч.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</si>
  <si>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</si>
  <si>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</si>
  <si>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социальную поддержку отдельных категорий детей, обучающихся в образовательных организациях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</si>
  <si>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</si>
  <si>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Субвенции на образование и организацию деятельности комиссий по делам несовершеннолетних и защите их прав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</si>
  <si>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</si>
  <si>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</si>
  <si>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</si>
  <si>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</si>
  <si>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</si>
  <si>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</si>
  <si>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</si>
  <si>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  ВСЕГО в т.ч.</t>
  </si>
  <si>
    <t>ИТОГО ДОХОДОВ</t>
  </si>
  <si>
    <t>ИТОГО РАСХОДОВ</t>
  </si>
  <si>
    <t>Дефицит (-), профицит (+)</t>
  </si>
  <si>
    <t>тыс. руб.</t>
  </si>
  <si>
    <t>Прочие безвозмездные поступления в бюджеты муниципальных районов</t>
  </si>
  <si>
    <t>ВСЕГО Налоговые и неналоговые доходы</t>
  </si>
  <si>
    <t>Налог, взимаемый в связи с применением упрощенной системы налогообложения</t>
  </si>
  <si>
    <t>182 1 05 01000 00 0000 110</t>
  </si>
  <si>
    <t>000 1 08 00000 00 0000 110</t>
  </si>
  <si>
    <t>887 1 11 00000 00 0000 000</t>
  </si>
  <si>
    <t>ДОХОДЫ ОТ ОКАЗАНИЯ ПЛАТНЫХ УСЛУГ И КОМПЕНСАЦИИ ЗАТРАТ ГОСУДАРСТВА</t>
  </si>
  <si>
    <t>887 1 13 00000 05 0000 130</t>
  </si>
  <si>
    <t>000 1 16 00000 00 0000 000</t>
  </si>
  <si>
    <t>Прочие неналоговые доходы</t>
  </si>
  <si>
    <t>000 1 17 00000 00 0000 000</t>
  </si>
  <si>
    <t>887 2 02 00000 00 0000 000</t>
  </si>
  <si>
    <t>887 2 02 15001 05 0000 150</t>
  </si>
  <si>
    <t>887 2 02 20000 00 0000 150</t>
  </si>
  <si>
    <t>887 2 02 20216 05 0000 150</t>
  </si>
  <si>
    <t>887 2 02 25467 05 0000 150</t>
  </si>
  <si>
    <t>887 2 02 25527 05 0000 150</t>
  </si>
  <si>
    <t>887 2 02 25555 05 0000 150</t>
  </si>
  <si>
    <t>887 2 02 29999 05 0000 150</t>
  </si>
  <si>
    <t>887 2 02 30000 05 0000 150</t>
  </si>
  <si>
    <t>887 2 02 30024 05 0000 150</t>
  </si>
  <si>
    <t>887 2 02 35082 05 0000 150</t>
  </si>
  <si>
    <t>887 2 02 35118 05 0000 150</t>
  </si>
  <si>
    <t>887 2 02 35120 05 0000 150</t>
  </si>
  <si>
    <t>887 2 02 35176 05 0000 150</t>
  </si>
  <si>
    <t>887 2 02 40000 05 0000 150</t>
  </si>
  <si>
    <t>887 2 02 40014 05 0000 150</t>
  </si>
  <si>
    <t>887 2 02 49999 05 0000 150</t>
  </si>
  <si>
    <t>887 2 07 05030 05 0000 150</t>
  </si>
  <si>
    <t>Субвенции на осуществление первичного воинского учета на территориях, где отсутствуют военные комиссариаты</t>
  </si>
  <si>
    <t>Иных межбюджетные трапнсферты на обеспечение мероприятий по улучшению жилищных условий граждан, проживающих на сельских территориях, государственной программы Новосибирской области "Комплексное развитие сельских территорий в Новосибирской области"</t>
  </si>
  <si>
    <t xml:space="preserve"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 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</si>
  <si>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</si>
  <si>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</si>
  <si>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строительство и реконструкцию (модернизацию) объектов централизованных систем холодного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</si>
  <si>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 xml:space="preserve"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 и гражданского общества в Новосибирской области" 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</si>
  <si>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 </t>
  </si>
  <si>
    <t xml:space="preserve">Субсидии на реализацию программ формирования современной городской среды подпрограммы "Благоустройство территорий населеных пунктов" государственной программы Новосибирской области "Жилищно-коммунальное хозяйство Новосибирской области" (благоустройство общественных пространств населенных пунктов Новосибирской области)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</si>
  <si>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</si>
  <si>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Транспортный налог</t>
  </si>
  <si>
    <t>182 1 06 04000 02 0000 110</t>
  </si>
  <si>
    <t xml:space="preserve">Маслянинского района Новосибирской области  </t>
  </si>
  <si>
    <t>Маслянинского района Новосибирской области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</si>
  <si>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</si>
  <si>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</si>
  <si>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Новоисбирской области "Развитие образования, создание условий для социализации детей и учащейся молодежи в Новосибирской области"</t>
  </si>
  <si>
    <t>887 2 02 25304 05 0000 150</t>
  </si>
  <si>
    <t>887 2 02 25243 05 0000 150</t>
  </si>
  <si>
    <t>Иные межбюджетные трансферты на ежемесячное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</si>
  <si>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887 2 02 45303 05 0000 150</t>
  </si>
  <si>
    <t>Субсидии на формирование современного облика сельских территорий, направленных на создание и развитие инфраструктуры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</si>
  <si>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</si>
  <si>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Субсидии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</t>
  </si>
  <si>
    <t>887 2 02 25576 05 0000 150</t>
  </si>
  <si>
    <t>887 2 02 25169 05 0000 150</t>
  </si>
  <si>
    <t>887 2 02 20077 05 0000 150</t>
  </si>
  <si>
    <t>на 2022 год и плановый период 2023-2024 годов»</t>
  </si>
  <si>
    <t>Доходы бюджета Маслянинского района Новосибирской области  на 2022 год и плановый период 2023-2024 годов</t>
  </si>
  <si>
    <t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</t>
  </si>
  <si>
    <t>887 2 02 25519 05 0000 150</t>
  </si>
  <si>
    <t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</si>
  <si>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градостроительной документации и (или)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</si>
  <si>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подготовку и проведение физкультурных и комплексных физкультурных мероприятий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</si>
  <si>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</si>
  <si>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 </t>
  </si>
  <si>
    <t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</t>
  </si>
  <si>
    <t>Субсидии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</si>
  <si>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приобретение (обновление) транспортных средств автомобильного и наземного электрического общественного пассажирского транспорта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</si>
  <si>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</t>
  </si>
  <si>
    <t>Субсидии на реализацию мероприятий по оздоровлению детей государственной программы Новосибирской области "Социальная поддержка в Новосибирской области"</t>
  </si>
  <si>
    <t>Субсидии на реализацию мероприятий по созданию в общеобразовательных организациях, расположенных в сельской местности, условий для занятия физической культурой и спортом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</si>
  <si>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</si>
  <si>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</si>
  <si>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"Жилищно-комммунальное хозяйство Новосибирской области"</t>
  </si>
  <si>
    <t>Субсидии на реализацию мероприятий по созданию условий для развития сферы туризма, инфраструктуры досуга и отдыха на территориях муниципальных образований Новосибирской области государственной программы Новосибирской области "Развитие туризма в Новосибирской области"</t>
  </si>
  <si>
    <t>Субсидии на развитие социальной инфраструктуры в сфере организации отдыха и оздоровления детей Новосибирской области государственной программы Новосибирской области "Социальная поддержка в Новосибирской области"</t>
  </si>
  <si>
    <t>Субсидии на реализацию мероприятий по обеспечению потребности муниципальных образований в жилье, предоставляемом по договору найма жилого помещения, государственной программы Новосибирской области "Комплексное развитие сельских территорий в Новосибирской области"</t>
  </si>
  <si>
    <t>Субсидии на реализацию проектов, направленных на создание комфортных условий проживания в сельской местности, государственной программы Новосибирской области "Комплексное развитие сельских территорий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</si>
  <si>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детства)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</si>
  <si>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"Социальная поддержка в Новосибирской области"</t>
  </si>
  <si>
    <t>887 2 02 45163 05 0000 150</t>
  </si>
  <si>
    <t>Иные межбюджетные трансферты на реализацию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"Социальная поддержка в Новосибирской области"</t>
  </si>
  <si>
    <t>Иные межбюджетные трансферты на создание модельных муниципальных библиотек государственной программы Новосибирской области "Культура Новосибирской области"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</si>
  <si>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 объектам и услугам государственной программы Новосибирской области "Социальная поддержка в Новосибирской области"</t>
  </si>
  <si>
    <t>Приложение № 2</t>
  </si>
  <si>
    <t>887 2 02 25097 05 0000 150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</si>
  <si>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родителей"с целью оказания государственной поддержки детям-сиротам и детям, оставшихся без попечения родителей</t>
  </si>
  <si>
    <t>887 2 02 35135 05 0000 150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</si>
  <si>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ветеранах"</t>
  </si>
  <si>
    <t>887 2 02 45454 05 0000 150</t>
  </si>
  <si>
    <t>*</t>
  </si>
  <si>
    <t>было</t>
  </si>
  <si>
    <t>Субсидии бюджетам муниципальных районов на реализацию мероприятий по модернизации школьных систем образования</t>
  </si>
  <si>
    <t>887 2 02 25750 05 0000 150</t>
  </si>
  <si>
    <t>Субсидия из резервного фонда на непредвиденные расходы при строительстве жилья</t>
  </si>
  <si>
    <t>182 1 05 02000 00 0000 110</t>
  </si>
  <si>
    <t>Единый налог на вмененный доход</t>
  </si>
  <si>
    <t xml:space="preserve">Субсидия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 </t>
  </si>
  <si>
    <t>Субсидии на реализацию мероприятий по содействию создания новых мест в 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</si>
  <si>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Резервный фонд Правительства Новосибирской области</t>
  </si>
  <si>
    <t>Субсидии на реализацию проектов комплексного развития сельских территорий ведомственного проекта "соверменный облик сельских территорий" за счет средств резервного фонда РФ государственной программы НСО "Комплексное развитие сельских территорий в Новосибирской области"</t>
  </si>
  <si>
    <t>887 2 02 29001 05 0000 150</t>
  </si>
  <si>
    <t>Субсидии на реализацию мероприятий по переводу индивидуального малоэтажного жилищного фонда с централизованного теплоснабжения на индивидуальное поквартирное отопление государственной программы Новосибирской области "Энергосбережение и повышение энергетической эффективности Новосибирской области"</t>
  </si>
  <si>
    <t>Иные межбюджетные трансферты на 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 государственной программы Новосибирской области "Социальная поддержка в Новосибирской области"</t>
  </si>
  <si>
    <t>Иные межбюджетные трансферты на развитие новых форм и технологий социального обслуживания семей с детьми государственной программы Новосибирской области "Социальная поддержка в Новосибирской области"</t>
  </si>
  <si>
    <t xml:space="preserve">к решению 16 сессии Совета депутатов </t>
  </si>
  <si>
    <t>от 26.10.2022 г. №134    «О внесении изменений в бюджет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</si>
</sst>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#,##0.00000"/>
    <numFmt numFmtId="166" formatCode="#,##0.0"/>
    <numFmt numFmtId="167" formatCode="#,##0.000"/>
    <numFmt numFmtId="168" formatCode="#,##0.000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8" fillId="3" borderId="1">
      <alignment horizontal="left" vertical="top" wrapText="1"/>
    </xf>
  </cellStyleXfs>
  <cellXfs count="134">
    <xf numFmtId="0" fontId="0" fillId="0" borderId="0" xfId="0"/>
    <xf numFmtId="0" fontId="0" fillId="0" borderId="0" xfId="0" applyAlignment="1">
      <alignment wrapText="1"/>
    </xf>
    <xf numFmtId="49" fontId="3" fillId="2" borderId="1" xfId="1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horizontal="center" wrapText="1"/>
    </xf>
    <xf numFmtId="49" fontId="0" fillId="0" borderId="0" xfId="0" applyNumberFormat="1" applyAlignment="1">
      <alignment wrapText="1"/>
    </xf>
    <xf numFmtId="0" fontId="7" fillId="0" borderId="0" xfId="0" applyFont="1" applyAlignment="1">
      <alignment horizontal="center" wrapText="1"/>
    </xf>
    <xf numFmtId="0" fontId="9" fillId="0" borderId="0" xfId="0" applyFont="1"/>
    <xf numFmtId="49" fontId="3" fillId="0" borderId="0" xfId="1" applyNumberFormat="1" applyFont="1" applyFill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4" borderId="0" xfId="0" applyFont="1" applyFill="1" applyAlignment="1">
      <alignment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wrapText="1"/>
    </xf>
    <xf numFmtId="49" fontId="3" fillId="2" borderId="6" xfId="1" applyNumberFormat="1" applyFont="1" applyFill="1" applyBorder="1" applyAlignment="1">
      <alignment horizontal="center" wrapText="1"/>
    </xf>
    <xf numFmtId="0" fontId="0" fillId="0" borderId="0" xfId="0" applyFont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wrapText="1"/>
    </xf>
    <xf numFmtId="0" fontId="4" fillId="2" borderId="2" xfId="0" applyNumberFormat="1" applyFont="1" applyFill="1" applyBorder="1" applyAlignment="1">
      <alignment horizontal="left" wrapText="1"/>
    </xf>
    <xf numFmtId="0" fontId="3" fillId="2" borderId="2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0" fontId="0" fillId="2" borderId="0" xfId="0" applyFont="1" applyFill="1" applyAlignment="1">
      <alignment horizontal="right" wrapText="1"/>
    </xf>
    <xf numFmtId="4" fontId="0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wrapText="1"/>
    </xf>
    <xf numFmtId="0" fontId="3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right" wrapText="1"/>
    </xf>
    <xf numFmtId="4" fontId="3" fillId="2" borderId="0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vertical="top" wrapText="1"/>
    </xf>
    <xf numFmtId="0" fontId="0" fillId="5" borderId="0" xfId="0" applyFont="1" applyFill="1" applyAlignment="1">
      <alignment wrapText="1"/>
    </xf>
    <xf numFmtId="0" fontId="5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right" wrapText="1"/>
    </xf>
    <xf numFmtId="0" fontId="0" fillId="6" borderId="0" xfId="0" applyFont="1" applyFill="1" applyAlignment="1">
      <alignment wrapText="1"/>
    </xf>
    <xf numFmtId="165" fontId="7" fillId="0" borderId="0" xfId="0" applyNumberFormat="1" applyFont="1" applyFill="1" applyAlignment="1">
      <alignment wrapText="1"/>
    </xf>
    <xf numFmtId="166" fontId="4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Alignment="1">
      <alignment wrapText="1"/>
    </xf>
    <xf numFmtId="166" fontId="14" fillId="0" borderId="0" xfId="0" applyNumberFormat="1" applyFont="1" applyFill="1" applyAlignment="1">
      <alignment wrapText="1"/>
    </xf>
    <xf numFmtId="0" fontId="9" fillId="2" borderId="0" xfId="0" applyFont="1" applyFill="1" applyAlignment="1">
      <alignment horizontal="right"/>
    </xf>
    <xf numFmtId="0" fontId="3" fillId="0" borderId="4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6" fontId="3" fillId="2" borderId="1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5" fillId="0" borderId="2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wrapText="1"/>
    </xf>
    <xf numFmtId="2" fontId="12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 wrapText="1"/>
    </xf>
    <xf numFmtId="164" fontId="13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wrapText="1"/>
    </xf>
    <xf numFmtId="4" fontId="5" fillId="0" borderId="0" xfId="2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49" fontId="4" fillId="0" borderId="0" xfId="1" applyNumberFormat="1" applyFont="1" applyFill="1" applyBorder="1" applyAlignment="1">
      <alignment horizontal="center" wrapText="1"/>
    </xf>
    <xf numFmtId="4" fontId="5" fillId="0" borderId="0" xfId="2" applyNumberFormat="1" applyFont="1" applyFill="1" applyBorder="1" applyAlignment="1" applyProtection="1">
      <alignment horizontal="right"/>
      <protection hidden="1"/>
    </xf>
    <xf numFmtId="4" fontId="4" fillId="0" borderId="0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15" fillId="0" borderId="2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49" fontId="0" fillId="0" borderId="0" xfId="0" applyNumberForma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wrapText="1"/>
    </xf>
    <xf numFmtId="49" fontId="14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166" fontId="5" fillId="7" borderId="1" xfId="2" applyNumberFormat="1" applyFont="1" applyFill="1" applyBorder="1" applyAlignment="1" applyProtection="1">
      <alignment horizontal="center"/>
      <protection hidden="1"/>
    </xf>
    <xf numFmtId="166" fontId="5" fillId="7" borderId="8" xfId="2" applyNumberFormat="1" applyFont="1" applyFill="1" applyBorder="1" applyAlignment="1" applyProtection="1">
      <alignment horizontal="center"/>
      <protection hidden="1"/>
    </xf>
    <xf numFmtId="165" fontId="7" fillId="2" borderId="0" xfId="0" applyNumberFormat="1" applyFont="1" applyFill="1" applyAlignment="1">
      <alignment wrapText="1"/>
    </xf>
    <xf numFmtId="165" fontId="11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 wrapText="1"/>
    </xf>
    <xf numFmtId="0" fontId="3" fillId="2" borderId="4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wrapText="1"/>
    </xf>
    <xf numFmtId="166" fontId="4" fillId="2" borderId="8" xfId="0" applyNumberFormat="1" applyFont="1" applyFill="1" applyBorder="1" applyAlignment="1">
      <alignment horizontal="center" wrapText="1"/>
    </xf>
    <xf numFmtId="166" fontId="5" fillId="2" borderId="8" xfId="0" applyNumberFormat="1" applyFont="1" applyFill="1" applyBorder="1" applyAlignment="1">
      <alignment horizontal="center" wrapText="1"/>
    </xf>
    <xf numFmtId="166" fontId="3" fillId="2" borderId="8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 applyAlignment="1" applyProtection="1">
      <alignment horizontal="center"/>
      <protection hidden="1"/>
    </xf>
    <xf numFmtId="166" fontId="5" fillId="2" borderId="8" xfId="2" applyNumberFormat="1" applyFont="1" applyFill="1" applyBorder="1" applyAlignment="1" applyProtection="1">
      <alignment horizontal="center"/>
      <protection hidden="1"/>
    </xf>
    <xf numFmtId="166" fontId="0" fillId="2" borderId="8" xfId="0" applyNumberFormat="1" applyFont="1" applyFill="1" applyBorder="1" applyAlignment="1">
      <alignment horizont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166" fontId="5" fillId="2" borderId="12" xfId="0" applyNumberFormat="1" applyFont="1" applyFill="1" applyBorder="1" applyAlignment="1">
      <alignment horizontal="center" wrapText="1"/>
    </xf>
    <xf numFmtId="166" fontId="5" fillId="2" borderId="12" xfId="2" applyNumberFormat="1" applyFont="1" applyFill="1" applyBorder="1" applyAlignment="1" applyProtection="1">
      <alignment horizontal="center"/>
      <protection hidden="1"/>
    </xf>
    <xf numFmtId="166" fontId="3" fillId="2" borderId="11" xfId="0" applyNumberFormat="1" applyFont="1" applyFill="1" applyBorder="1" applyAlignment="1">
      <alignment horizontal="center" wrapText="1"/>
    </xf>
    <xf numFmtId="166" fontId="2" fillId="2" borderId="0" xfId="0" applyNumberFormat="1" applyFont="1" applyFill="1" applyAlignment="1">
      <alignment wrapText="1"/>
    </xf>
    <xf numFmtId="166" fontId="14" fillId="2" borderId="0" xfId="0" applyNumberFormat="1" applyFont="1" applyFill="1" applyAlignment="1">
      <alignment wrapText="1"/>
    </xf>
    <xf numFmtId="165" fontId="2" fillId="2" borderId="0" xfId="0" applyNumberFormat="1" applyFont="1" applyFill="1" applyAlignment="1">
      <alignment wrapText="1"/>
    </xf>
    <xf numFmtId="166" fontId="3" fillId="0" borderId="6" xfId="0" applyNumberFormat="1" applyFont="1" applyFill="1" applyBorder="1" applyAlignment="1">
      <alignment horizontal="center" wrapText="1"/>
    </xf>
    <xf numFmtId="166" fontId="3" fillId="2" borderId="6" xfId="0" applyNumberFormat="1" applyFont="1" applyFill="1" applyBorder="1" applyAlignment="1">
      <alignment horizontal="center" wrapText="1"/>
    </xf>
    <xf numFmtId="166" fontId="3" fillId="2" borderId="7" xfId="0" applyNumberFormat="1" applyFont="1" applyFill="1" applyBorder="1" applyAlignment="1">
      <alignment horizontal="center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 applyProtection="1">
      <alignment horizontal="center"/>
      <protection hidden="1"/>
    </xf>
    <xf numFmtId="166" fontId="3" fillId="0" borderId="10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168" fontId="5" fillId="0" borderId="1" xfId="0" applyNumberFormat="1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wrapText="1"/>
    </xf>
    <xf numFmtId="166" fontId="0" fillId="0" borderId="1" xfId="0" applyNumberFormat="1" applyFont="1" applyFill="1" applyBorder="1" applyAlignment="1">
      <alignment horizontal="center" wrapText="1"/>
    </xf>
    <xf numFmtId="166" fontId="5" fillId="0" borderId="8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6" fontId="0" fillId="0" borderId="8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right"/>
    </xf>
    <xf numFmtId="0" fontId="0" fillId="0" borderId="0" xfId="0" applyAlignment="1"/>
    <xf numFmtId="165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3"/>
    <cellStyle name="Обычный 2 3" xfId="4"/>
    <cellStyle name="Финансовый" xfId="1" builtinId="3"/>
    <cellStyle name="Элементы осей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3"/>
  <sheetViews>
    <sheetView tabSelected="1" view="pageBreakPreview" zoomScale="90" zoomScaleNormal="90" zoomScaleSheetLayoutView="90" workbookViewId="0">
      <selection activeCell="E109" sqref="A1:E109"/>
    </sheetView>
  </sheetViews>
  <sheetFormatPr defaultRowHeight="12.75"/>
  <cols>
    <col min="1" max="1" width="45.28515625" style="5" customWidth="1"/>
    <col min="2" max="2" width="26.7109375" style="6" customWidth="1"/>
    <col min="3" max="3" width="17.28515625" style="41" customWidth="1"/>
    <col min="4" max="4" width="19.7109375" style="111" customWidth="1"/>
    <col min="5" max="5" width="22.140625" style="111" customWidth="1"/>
    <col min="6" max="6" width="15.140625" style="1" customWidth="1"/>
    <col min="7" max="7" width="11.28515625" style="1" customWidth="1"/>
    <col min="8" max="8" width="14" style="1" customWidth="1"/>
    <col min="9" max="16384" width="9.140625" style="1"/>
  </cols>
  <sheetData>
    <row r="1" spans="1:5">
      <c r="D1" s="94"/>
      <c r="E1" s="95" t="s">
        <v>128</v>
      </c>
    </row>
    <row r="2" spans="1:5" ht="15.75">
      <c r="D2" s="94"/>
      <c r="E2" s="47" t="s">
        <v>149</v>
      </c>
    </row>
    <row r="3" spans="1:5" ht="15.75">
      <c r="D3" s="94"/>
      <c r="E3" s="47" t="s">
        <v>85</v>
      </c>
    </row>
    <row r="4" spans="1:5" ht="15.75">
      <c r="C4" s="130" t="s">
        <v>150</v>
      </c>
      <c r="D4" s="131"/>
      <c r="E4" s="131"/>
    </row>
    <row r="5" spans="1:5" ht="15.75">
      <c r="D5" s="94"/>
      <c r="E5" s="47" t="s">
        <v>86</v>
      </c>
    </row>
    <row r="6" spans="1:5" ht="15.75">
      <c r="D6" s="94"/>
      <c r="E6" s="47" t="s">
        <v>100</v>
      </c>
    </row>
    <row r="8" spans="1:5" s="7" customFormat="1" ht="24.75" customHeight="1">
      <c r="A8" s="129" t="s">
        <v>101</v>
      </c>
      <c r="B8" s="129"/>
      <c r="C8" s="129"/>
      <c r="D8" s="129"/>
      <c r="E8" s="129"/>
    </row>
    <row r="9" spans="1:5" ht="14.25" customHeight="1" thickBot="1">
      <c r="A9" s="1"/>
      <c r="B9" s="21"/>
      <c r="D9" s="96" t="s">
        <v>43</v>
      </c>
      <c r="E9" s="94"/>
    </row>
    <row r="10" spans="1:5" ht="17.25" customHeight="1" thickBot="1">
      <c r="A10" s="17" t="s">
        <v>0</v>
      </c>
      <c r="B10" s="18" t="s">
        <v>1</v>
      </c>
      <c r="C10" s="48">
        <v>2022</v>
      </c>
      <c r="D10" s="97">
        <v>2023</v>
      </c>
      <c r="E10" s="97">
        <v>2024</v>
      </c>
    </row>
    <row r="11" spans="1:5" s="15" customFormat="1" ht="18" customHeight="1">
      <c r="A11" s="19" t="s">
        <v>45</v>
      </c>
      <c r="B11" s="20"/>
      <c r="C11" s="112">
        <f>C12+C21</f>
        <v>155328.19999999998</v>
      </c>
      <c r="D11" s="113">
        <f>D12+D21</f>
        <v>150462.70000000001</v>
      </c>
      <c r="E11" s="114">
        <f>E12+E21</f>
        <v>157880.69999999995</v>
      </c>
    </row>
    <row r="12" spans="1:5" s="15" customFormat="1" ht="13.5">
      <c r="A12" s="16" t="s">
        <v>2</v>
      </c>
      <c r="B12" s="22"/>
      <c r="C12" s="42">
        <f>SUM(C13:C20)</f>
        <v>135847.86439999999</v>
      </c>
      <c r="D12" s="98">
        <f>SUM(D13:D20)</f>
        <v>128893.60000000002</v>
      </c>
      <c r="E12" s="99">
        <f>SUM(E13:E20)</f>
        <v>136286.39999999997</v>
      </c>
    </row>
    <row r="13" spans="1:5" s="15" customFormat="1">
      <c r="A13" s="23" t="s">
        <v>3</v>
      </c>
      <c r="B13" s="2" t="s">
        <v>4</v>
      </c>
      <c r="C13" s="43">
        <f>99219.9-101.5</f>
        <v>99118.399999999994</v>
      </c>
      <c r="D13" s="49">
        <v>92295.1</v>
      </c>
      <c r="E13" s="100">
        <v>98350.7</v>
      </c>
    </row>
    <row r="14" spans="1:5" s="15" customFormat="1" ht="25.5">
      <c r="A14" s="23" t="s">
        <v>46</v>
      </c>
      <c r="B14" s="2" t="s">
        <v>47</v>
      </c>
      <c r="C14" s="43">
        <v>23138</v>
      </c>
      <c r="D14" s="49">
        <v>24110</v>
      </c>
      <c r="E14" s="100">
        <v>25123</v>
      </c>
    </row>
    <row r="15" spans="1:5" s="15" customFormat="1">
      <c r="A15" s="23" t="s">
        <v>140</v>
      </c>
      <c r="B15" s="2" t="s">
        <v>139</v>
      </c>
      <c r="C15" s="43">
        <f>-111-73.2356</f>
        <v>-184.23560000000001</v>
      </c>
      <c r="D15" s="49">
        <v>0</v>
      </c>
      <c r="E15" s="100">
        <v>0</v>
      </c>
    </row>
    <row r="16" spans="1:5" s="15" customFormat="1" ht="12.75" customHeight="1">
      <c r="A16" s="23" t="s">
        <v>5</v>
      </c>
      <c r="B16" s="2" t="s">
        <v>6</v>
      </c>
      <c r="C16" s="43">
        <v>215.8</v>
      </c>
      <c r="D16" s="49">
        <v>222.5</v>
      </c>
      <c r="E16" s="100">
        <v>229.2</v>
      </c>
    </row>
    <row r="17" spans="1:9" s="15" customFormat="1" ht="25.5">
      <c r="A17" s="23" t="s">
        <v>7</v>
      </c>
      <c r="B17" s="2" t="s">
        <v>8</v>
      </c>
      <c r="C17" s="43">
        <v>3871.6</v>
      </c>
      <c r="D17" s="49">
        <v>2757.1</v>
      </c>
      <c r="E17" s="100">
        <v>2867.4</v>
      </c>
    </row>
    <row r="18" spans="1:9" s="15" customFormat="1">
      <c r="A18" s="23" t="s">
        <v>83</v>
      </c>
      <c r="B18" s="2" t="s">
        <v>84</v>
      </c>
      <c r="C18" s="43">
        <v>8038.3</v>
      </c>
      <c r="D18" s="49">
        <v>8203.7999999999993</v>
      </c>
      <c r="E18" s="100">
        <v>8373.2999999999993</v>
      </c>
    </row>
    <row r="19" spans="1:9" s="15" customFormat="1" ht="12" customHeight="1">
      <c r="A19" s="23" t="s">
        <v>9</v>
      </c>
      <c r="B19" s="2" t="s">
        <v>48</v>
      </c>
      <c r="C19" s="43">
        <f>1269.7+380.3</f>
        <v>1650</v>
      </c>
      <c r="D19" s="49">
        <v>1305.0999999999999</v>
      </c>
      <c r="E19" s="100">
        <v>1342.8</v>
      </c>
    </row>
    <row r="20" spans="1:9" s="15" customFormat="1" ht="12" customHeight="1">
      <c r="A20" s="23" t="s">
        <v>10</v>
      </c>
      <c r="B20" s="2" t="s">
        <v>11</v>
      </c>
      <c r="C20" s="43"/>
      <c r="D20" s="49"/>
      <c r="E20" s="100"/>
    </row>
    <row r="21" spans="1:9" s="15" customFormat="1" ht="13.5">
      <c r="A21" s="24" t="s">
        <v>12</v>
      </c>
      <c r="B21" s="13"/>
      <c r="C21" s="42">
        <f>SUM(C22:C26)</f>
        <v>19480.335599999999</v>
      </c>
      <c r="D21" s="98">
        <f>SUM(D22:D26)</f>
        <v>21569.1</v>
      </c>
      <c r="E21" s="99">
        <f>SUM(E22:E26)</f>
        <v>21594.3</v>
      </c>
    </row>
    <row r="22" spans="1:9" s="15" customFormat="1" ht="12.75" customHeight="1">
      <c r="A22" s="25" t="s">
        <v>13</v>
      </c>
      <c r="B22" s="2" t="s">
        <v>49</v>
      </c>
      <c r="C22" s="43">
        <f>3398.3+20+5.4356</f>
        <v>3423.7356</v>
      </c>
      <c r="D22" s="49">
        <v>3404.3</v>
      </c>
      <c r="E22" s="100">
        <v>3429.5</v>
      </c>
    </row>
    <row r="23" spans="1:9" s="15" customFormat="1" ht="25.5">
      <c r="A23" s="23" t="s">
        <v>14</v>
      </c>
      <c r="B23" s="2" t="s">
        <v>15</v>
      </c>
      <c r="C23" s="43">
        <f>67.5+2.5+10</f>
        <v>80</v>
      </c>
      <c r="D23" s="49">
        <v>67.5</v>
      </c>
      <c r="E23" s="100">
        <v>67.5</v>
      </c>
    </row>
    <row r="24" spans="1:9" s="15" customFormat="1" ht="25.5">
      <c r="A24" s="23" t="s">
        <v>50</v>
      </c>
      <c r="B24" s="2" t="s">
        <v>51</v>
      </c>
      <c r="C24" s="43">
        <f>17903.3-3304</f>
        <v>14599.3</v>
      </c>
      <c r="D24" s="49">
        <v>17903.3</v>
      </c>
      <c r="E24" s="100">
        <v>17903.3</v>
      </c>
    </row>
    <row r="25" spans="1:9" s="15" customFormat="1" ht="25.5">
      <c r="A25" s="23" t="s">
        <v>16</v>
      </c>
      <c r="B25" s="2" t="s">
        <v>17</v>
      </c>
      <c r="C25" s="43">
        <f>44+240+81.5+8.5+136.7</f>
        <v>510.7</v>
      </c>
      <c r="D25" s="49">
        <v>44</v>
      </c>
      <c r="E25" s="100">
        <v>44</v>
      </c>
    </row>
    <row r="26" spans="1:9" s="15" customFormat="1">
      <c r="A26" s="23" t="s">
        <v>18</v>
      </c>
      <c r="B26" s="2" t="s">
        <v>52</v>
      </c>
      <c r="C26" s="43">
        <f>150+115.1+160.7+20+80+340.8</f>
        <v>866.59999999999991</v>
      </c>
      <c r="D26" s="49">
        <v>150</v>
      </c>
      <c r="E26" s="100">
        <v>150</v>
      </c>
    </row>
    <row r="27" spans="1:9" s="15" customFormat="1">
      <c r="A27" s="23" t="s">
        <v>53</v>
      </c>
      <c r="B27" s="2" t="s">
        <v>54</v>
      </c>
      <c r="C27" s="43"/>
      <c r="D27" s="49"/>
      <c r="E27" s="100"/>
    </row>
    <row r="28" spans="1:9" s="28" customFormat="1" ht="16.5" hidden="1" customHeight="1">
      <c r="A28" s="3"/>
      <c r="B28" s="4"/>
      <c r="C28" s="43"/>
      <c r="D28" s="49">
        <f>D29-D93</f>
        <v>1115159.6176100001</v>
      </c>
      <c r="E28" s="100">
        <f>E29-E93</f>
        <v>916521.23600000015</v>
      </c>
      <c r="F28" s="26"/>
      <c r="G28" s="27"/>
      <c r="H28" s="27"/>
      <c r="I28" s="27"/>
    </row>
    <row r="29" spans="1:9" s="21" customFormat="1" ht="13.5" customHeight="1">
      <c r="A29" s="25" t="s">
        <v>19</v>
      </c>
      <c r="B29" s="2" t="s">
        <v>20</v>
      </c>
      <c r="C29" s="44">
        <f>C30+C106</f>
        <v>1936010.36806</v>
      </c>
      <c r="D29" s="50">
        <f>D30+D106</f>
        <v>1115294.6176100001</v>
      </c>
      <c r="E29" s="101">
        <f>E30+E106</f>
        <v>916656.23600000015</v>
      </c>
      <c r="F29" s="29"/>
      <c r="G29" s="26"/>
      <c r="H29" s="26"/>
      <c r="I29" s="26"/>
    </row>
    <row r="30" spans="1:9" s="21" customFormat="1" ht="25.5">
      <c r="A30" s="23" t="s">
        <v>21</v>
      </c>
      <c r="B30" s="2" t="s">
        <v>55</v>
      </c>
      <c r="C30" s="44">
        <f>C31+C33+C73+C92</f>
        <v>1930281.5464900001</v>
      </c>
      <c r="D30" s="50">
        <f>D31+D33+D73+D92</f>
        <v>1115294.6176100001</v>
      </c>
      <c r="E30" s="101">
        <f>E31+E33+E73+E92</f>
        <v>916656.23600000015</v>
      </c>
      <c r="F30" s="30"/>
      <c r="G30" s="8"/>
      <c r="H30" s="31"/>
      <c r="I30" s="26"/>
    </row>
    <row r="31" spans="1:9" s="21" customFormat="1" ht="12" customHeight="1">
      <c r="A31" s="23" t="s">
        <v>22</v>
      </c>
      <c r="B31" s="2" t="s">
        <v>56</v>
      </c>
      <c r="C31" s="44">
        <f t="shared" ref="C31:E31" si="0">C32</f>
        <v>78003.899999999994</v>
      </c>
      <c r="D31" s="50">
        <f t="shared" si="0"/>
        <v>71203.199999999997</v>
      </c>
      <c r="E31" s="101">
        <f t="shared" si="0"/>
        <v>42459.5</v>
      </c>
      <c r="F31" s="32"/>
      <c r="G31" s="8"/>
      <c r="H31" s="31"/>
      <c r="I31" s="26"/>
    </row>
    <row r="32" spans="1:9" s="15" customFormat="1" ht="25.5" customHeight="1">
      <c r="A32" s="36" t="s">
        <v>22</v>
      </c>
      <c r="B32" s="4" t="s">
        <v>56</v>
      </c>
      <c r="C32" s="43">
        <v>78003.899999999994</v>
      </c>
      <c r="D32" s="102">
        <v>71203.199999999997</v>
      </c>
      <c r="E32" s="103">
        <v>42459.5</v>
      </c>
      <c r="F32" s="33"/>
      <c r="G32" s="12"/>
      <c r="H32" s="34"/>
      <c r="I32" s="14"/>
    </row>
    <row r="33" spans="1:14" s="15" customFormat="1" ht="12.75" customHeight="1">
      <c r="A33" s="25" t="s">
        <v>23</v>
      </c>
      <c r="B33" s="2" t="s">
        <v>57</v>
      </c>
      <c r="C33" s="44">
        <f>SUM(C34:C52)+C53</f>
        <v>1173579.31348</v>
      </c>
      <c r="D33" s="44">
        <f>SUM(D34:D51)+D53</f>
        <v>258186.30300000001</v>
      </c>
      <c r="E33" s="44">
        <f>SUM(E34:E51)+E53</f>
        <v>163899.30300000001</v>
      </c>
      <c r="F33" s="35"/>
      <c r="G33" s="35"/>
      <c r="H33" s="35"/>
      <c r="I33" s="14"/>
    </row>
    <row r="34" spans="1:14" s="15" customFormat="1" ht="88.5" customHeight="1">
      <c r="A34" s="117" t="s">
        <v>141</v>
      </c>
      <c r="B34" s="4" t="s">
        <v>99</v>
      </c>
      <c r="C34" s="43">
        <v>3219.4</v>
      </c>
      <c r="D34" s="43">
        <v>0</v>
      </c>
      <c r="E34" s="106">
        <v>0</v>
      </c>
      <c r="F34" s="35"/>
      <c r="G34" s="35"/>
      <c r="H34" s="35"/>
      <c r="I34" s="14"/>
    </row>
    <row r="35" spans="1:14" s="15" customFormat="1" ht="63" customHeight="1">
      <c r="A35" s="3" t="s">
        <v>104</v>
      </c>
      <c r="B35" s="4" t="s">
        <v>99</v>
      </c>
      <c r="C35" s="43">
        <f>23062.8+1401.3+14084.4</f>
        <v>38548.5</v>
      </c>
      <c r="D35" s="43">
        <v>34132.9</v>
      </c>
      <c r="E35" s="104">
        <v>0</v>
      </c>
      <c r="F35" s="35"/>
      <c r="G35" s="35"/>
      <c r="H35" s="35"/>
      <c r="I35" s="14"/>
    </row>
    <row r="36" spans="1:14" s="15" customFormat="1" ht="78" customHeight="1">
      <c r="A36" s="51" t="s">
        <v>109</v>
      </c>
      <c r="B36" s="52" t="s">
        <v>99</v>
      </c>
      <c r="C36" s="118">
        <f>1432.5+1571.2+466.8</f>
        <v>3470.5</v>
      </c>
      <c r="D36" s="118">
        <v>10990.6</v>
      </c>
      <c r="E36" s="105">
        <v>4911.3999999999996</v>
      </c>
      <c r="F36" s="53"/>
      <c r="G36" s="53"/>
      <c r="H36" s="53"/>
      <c r="I36" s="26"/>
      <c r="J36" s="54"/>
      <c r="K36" s="54"/>
      <c r="L36" s="54"/>
      <c r="M36" s="54"/>
      <c r="N36" s="54"/>
    </row>
    <row r="37" spans="1:14" s="15" customFormat="1" ht="89.25">
      <c r="A37" s="56" t="s">
        <v>96</v>
      </c>
      <c r="B37" s="57" t="s">
        <v>58</v>
      </c>
      <c r="C37" s="43">
        <v>33126</v>
      </c>
      <c r="D37" s="43">
        <v>26481.599999999999</v>
      </c>
      <c r="E37" s="100">
        <v>28983.1</v>
      </c>
      <c r="F37" s="58"/>
      <c r="G37" s="59"/>
      <c r="H37" s="59"/>
      <c r="I37" s="26"/>
      <c r="J37" s="54"/>
      <c r="K37" s="54"/>
      <c r="L37" s="54"/>
      <c r="M37" s="54"/>
      <c r="N37" s="54"/>
    </row>
    <row r="38" spans="1:14" s="15" customFormat="1" ht="77.25" customHeight="1">
      <c r="A38" s="55" t="s">
        <v>114</v>
      </c>
      <c r="B38" s="60" t="s">
        <v>129</v>
      </c>
      <c r="C38" s="43">
        <v>0</v>
      </c>
      <c r="D38" s="43">
        <v>0</v>
      </c>
      <c r="E38" s="100">
        <v>1913.7</v>
      </c>
      <c r="F38" s="58"/>
      <c r="G38" s="59"/>
      <c r="H38" s="59"/>
      <c r="I38" s="26"/>
      <c r="J38" s="54"/>
      <c r="K38" s="54"/>
      <c r="L38" s="54"/>
      <c r="M38" s="54"/>
      <c r="N38" s="54"/>
    </row>
    <row r="39" spans="1:14" s="15" customFormat="1" ht="87" customHeight="1">
      <c r="A39" s="56" t="s">
        <v>115</v>
      </c>
      <c r="B39" s="57" t="s">
        <v>98</v>
      </c>
      <c r="C39" s="43">
        <v>6000</v>
      </c>
      <c r="D39" s="43">
        <v>6000</v>
      </c>
      <c r="E39" s="100">
        <v>12000</v>
      </c>
      <c r="F39" s="58"/>
      <c r="G39" s="59"/>
      <c r="H39" s="59"/>
      <c r="I39" s="26"/>
      <c r="J39" s="54"/>
      <c r="K39" s="54"/>
      <c r="L39" s="54"/>
      <c r="M39" s="54"/>
      <c r="N39" s="54"/>
    </row>
    <row r="40" spans="1:14" s="15" customFormat="1" ht="76.5">
      <c r="A40" s="56" t="s">
        <v>78</v>
      </c>
      <c r="B40" s="60" t="s">
        <v>91</v>
      </c>
      <c r="C40" s="43">
        <f>106594+21034</f>
        <v>127628</v>
      </c>
      <c r="D40" s="43">
        <v>0</v>
      </c>
      <c r="E40" s="100">
        <v>0</v>
      </c>
      <c r="F40" s="61"/>
      <c r="G40" s="61"/>
      <c r="H40" s="61"/>
      <c r="I40" s="26"/>
      <c r="J40" s="54"/>
      <c r="K40" s="54"/>
      <c r="L40" s="54"/>
      <c r="M40" s="54"/>
      <c r="N40" s="54"/>
    </row>
    <row r="41" spans="1:14" s="15" customFormat="1" ht="90.75" customHeight="1">
      <c r="A41" s="56" t="s">
        <v>89</v>
      </c>
      <c r="B41" s="60" t="s">
        <v>90</v>
      </c>
      <c r="C41" s="43">
        <v>20832.8</v>
      </c>
      <c r="D41" s="43">
        <v>20832.8</v>
      </c>
      <c r="E41" s="100">
        <v>21326</v>
      </c>
      <c r="F41" s="61"/>
      <c r="G41" s="61"/>
      <c r="H41" s="61"/>
      <c r="I41" s="26"/>
      <c r="J41" s="54"/>
      <c r="K41" s="54"/>
      <c r="L41" s="54"/>
      <c r="M41" s="54"/>
      <c r="N41" s="54"/>
    </row>
    <row r="42" spans="1:14" s="15" customFormat="1" ht="76.5">
      <c r="A42" s="56" t="s">
        <v>77</v>
      </c>
      <c r="B42" s="60" t="s">
        <v>59</v>
      </c>
      <c r="C42" s="43">
        <v>1103.5999999999999</v>
      </c>
      <c r="D42" s="43">
        <v>1103.5999999999999</v>
      </c>
      <c r="E42" s="100">
        <v>1103.5999999999999</v>
      </c>
      <c r="F42" s="61"/>
      <c r="G42" s="61"/>
      <c r="H42" s="61"/>
      <c r="I42" s="26"/>
      <c r="J42" s="54"/>
      <c r="K42" s="54"/>
      <c r="L42" s="54"/>
      <c r="M42" s="54"/>
      <c r="N42" s="54"/>
    </row>
    <row r="43" spans="1:14" s="15" customFormat="1" ht="71.25" customHeight="1">
      <c r="A43" s="56" t="s">
        <v>102</v>
      </c>
      <c r="B43" s="60" t="s">
        <v>103</v>
      </c>
      <c r="C43" s="43">
        <f>606.8-302.2</f>
        <v>304.59999999999997</v>
      </c>
      <c r="D43" s="43">
        <f>606.8-302.2</f>
        <v>304.59999999999997</v>
      </c>
      <c r="E43" s="100">
        <f>606.8-302.2</f>
        <v>304.59999999999997</v>
      </c>
      <c r="F43" s="61"/>
      <c r="G43" s="61"/>
      <c r="H43" s="61"/>
      <c r="I43" s="26"/>
      <c r="J43" s="54"/>
      <c r="K43" s="54"/>
      <c r="L43" s="54"/>
      <c r="M43" s="54"/>
      <c r="N43" s="54"/>
    </row>
    <row r="44" spans="1:14" s="15" customFormat="1" ht="76.5">
      <c r="A44" s="56" t="s">
        <v>76</v>
      </c>
      <c r="B44" s="57" t="s">
        <v>60</v>
      </c>
      <c r="C44" s="43">
        <f>71.8-23.9</f>
        <v>47.9</v>
      </c>
      <c r="D44" s="43">
        <v>71.8</v>
      </c>
      <c r="E44" s="100">
        <v>71.8</v>
      </c>
      <c r="F44" s="62"/>
      <c r="G44" s="61"/>
      <c r="H44" s="61"/>
      <c r="I44" s="26"/>
      <c r="J44" s="54"/>
      <c r="K44" s="54"/>
      <c r="L44" s="54"/>
      <c r="M44" s="54"/>
      <c r="N44" s="54"/>
    </row>
    <row r="45" spans="1:14" s="15" customFormat="1" ht="102">
      <c r="A45" s="56" t="s">
        <v>80</v>
      </c>
      <c r="B45" s="60" t="s">
        <v>61</v>
      </c>
      <c r="C45" s="43">
        <v>0</v>
      </c>
      <c r="D45" s="119">
        <v>1897.7</v>
      </c>
      <c r="E45" s="103">
        <v>2926.6</v>
      </c>
      <c r="F45" s="63"/>
      <c r="G45" s="63"/>
      <c r="H45" s="63"/>
      <c r="I45" s="26"/>
      <c r="J45" s="54"/>
      <c r="K45" s="54"/>
      <c r="L45" s="54"/>
      <c r="M45" s="54"/>
      <c r="N45" s="54"/>
    </row>
    <row r="46" spans="1:14" s="15" customFormat="1" ht="91.5" customHeight="1">
      <c r="A46" s="56" t="s">
        <v>81</v>
      </c>
      <c r="B46" s="60" t="s">
        <v>61</v>
      </c>
      <c r="C46" s="43">
        <v>10000</v>
      </c>
      <c r="D46" s="119">
        <v>10000</v>
      </c>
      <c r="E46" s="103">
        <v>10000</v>
      </c>
      <c r="F46" s="63"/>
      <c r="G46" s="63"/>
      <c r="H46" s="63"/>
      <c r="I46" s="26"/>
      <c r="J46" s="54"/>
      <c r="K46" s="54"/>
      <c r="L46" s="54"/>
      <c r="M46" s="54"/>
      <c r="N46" s="54"/>
    </row>
    <row r="47" spans="1:14" s="15" customFormat="1" ht="39" hidden="1" customHeight="1">
      <c r="A47" s="56" t="s">
        <v>94</v>
      </c>
      <c r="B47" s="60" t="s">
        <v>97</v>
      </c>
      <c r="C47" s="43"/>
      <c r="D47" s="43"/>
      <c r="E47" s="100"/>
      <c r="F47" s="63"/>
      <c r="G47" s="63"/>
      <c r="H47" s="63"/>
      <c r="I47" s="26"/>
      <c r="J47" s="54"/>
      <c r="K47" s="54"/>
      <c r="L47" s="54"/>
      <c r="M47" s="54"/>
      <c r="N47" s="54"/>
    </row>
    <row r="48" spans="1:14" s="15" customFormat="1" ht="42.75" customHeight="1">
      <c r="A48" s="56" t="s">
        <v>94</v>
      </c>
      <c r="B48" s="60" t="s">
        <v>97</v>
      </c>
      <c r="C48" s="132">
        <f>327105.8+121267.07531-89461.17075</f>
        <v>358911.70455999998</v>
      </c>
      <c r="D48" s="43">
        <v>59575.9</v>
      </c>
      <c r="E48" s="100">
        <v>0</v>
      </c>
      <c r="F48" s="63"/>
      <c r="G48" s="63"/>
      <c r="H48" s="63"/>
      <c r="I48" s="26"/>
      <c r="J48" s="54"/>
      <c r="K48" s="54"/>
      <c r="L48" s="54"/>
      <c r="M48" s="54"/>
      <c r="N48" s="54"/>
    </row>
    <row r="49" spans="1:14" s="15" customFormat="1" ht="54" customHeight="1">
      <c r="A49" s="56" t="s">
        <v>121</v>
      </c>
      <c r="B49" s="60" t="s">
        <v>97</v>
      </c>
      <c r="C49" s="122">
        <f>6523.4565+1957.04-1957.04</f>
        <v>6523.4565000000011</v>
      </c>
      <c r="D49" s="43">
        <v>1587.7</v>
      </c>
      <c r="E49" s="100">
        <v>1587.7</v>
      </c>
      <c r="F49" s="63"/>
      <c r="G49" s="63"/>
      <c r="H49" s="63"/>
      <c r="I49" s="26"/>
      <c r="J49" s="54"/>
      <c r="K49" s="54"/>
      <c r="L49" s="54"/>
      <c r="M49" s="54"/>
      <c r="N49" s="54"/>
    </row>
    <row r="50" spans="1:14" s="15" customFormat="1" ht="96.75" customHeight="1">
      <c r="A50" s="56" t="s">
        <v>120</v>
      </c>
      <c r="B50" s="60" t="s">
        <v>97</v>
      </c>
      <c r="C50" s="122">
        <f>25071.1+5432.2576</f>
        <v>30503.357599999999</v>
      </c>
      <c r="D50" s="43">
        <v>4744</v>
      </c>
      <c r="E50" s="100">
        <v>4744</v>
      </c>
      <c r="F50" s="63"/>
      <c r="G50" s="63"/>
      <c r="H50" s="63"/>
      <c r="I50" s="26"/>
      <c r="J50" s="54"/>
      <c r="K50" s="54"/>
      <c r="L50" s="54"/>
      <c r="M50" s="54"/>
      <c r="N50" s="54"/>
    </row>
    <row r="51" spans="1:14" s="15" customFormat="1" ht="39.75" customHeight="1">
      <c r="A51" s="115" t="s">
        <v>136</v>
      </c>
      <c r="B51" s="116" t="s">
        <v>137</v>
      </c>
      <c r="C51" s="43">
        <f>38200.8</f>
        <v>38200.800000000003</v>
      </c>
      <c r="D51" s="43">
        <v>17036.3</v>
      </c>
      <c r="E51" s="106">
        <v>0</v>
      </c>
      <c r="F51" s="63"/>
      <c r="G51" s="63"/>
      <c r="H51" s="63"/>
      <c r="I51" s="26"/>
      <c r="J51" s="54"/>
      <c r="K51" s="54"/>
      <c r="L51" s="54"/>
      <c r="M51" s="54"/>
      <c r="N51" s="54"/>
    </row>
    <row r="52" spans="1:14" s="15" customFormat="1" ht="39.75" customHeight="1">
      <c r="A52" s="115" t="s">
        <v>144</v>
      </c>
      <c r="B52" s="116" t="s">
        <v>145</v>
      </c>
      <c r="C52" s="43">
        <v>99830</v>
      </c>
      <c r="D52" s="43"/>
      <c r="E52" s="106"/>
      <c r="F52" s="63"/>
      <c r="G52" s="63"/>
      <c r="H52" s="63"/>
      <c r="I52" s="26"/>
      <c r="J52" s="54"/>
      <c r="K52" s="54"/>
      <c r="L52" s="54"/>
      <c r="M52" s="54"/>
      <c r="N52" s="54"/>
    </row>
    <row r="53" spans="1:14" s="15" customFormat="1" ht="29.25" customHeight="1">
      <c r="A53" s="64" t="s">
        <v>24</v>
      </c>
      <c r="B53" s="65" t="s">
        <v>62</v>
      </c>
      <c r="C53" s="121">
        <f>SUM(C54:C72)</f>
        <v>395328.69481999998</v>
      </c>
      <c r="D53" s="44">
        <f>SUM(D54:D72)</f>
        <v>63426.802999999993</v>
      </c>
      <c r="E53" s="50">
        <f>SUM(E54:E72)</f>
        <v>74026.802999999985</v>
      </c>
      <c r="F53" s="53"/>
      <c r="G53" s="53"/>
      <c r="H53" s="53"/>
      <c r="I53" s="26"/>
      <c r="J53" s="54"/>
      <c r="K53" s="54"/>
      <c r="L53" s="54"/>
      <c r="M53" s="54"/>
      <c r="N53" s="54"/>
    </row>
    <row r="54" spans="1:14" s="15" customFormat="1" ht="65.25" customHeight="1">
      <c r="A54" s="55" t="s">
        <v>102</v>
      </c>
      <c r="B54" s="60" t="s">
        <v>62</v>
      </c>
      <c r="C54" s="43">
        <v>302.2</v>
      </c>
      <c r="D54" s="43">
        <v>302.2</v>
      </c>
      <c r="E54" s="106">
        <v>302.2</v>
      </c>
      <c r="F54" s="53"/>
      <c r="G54" s="53"/>
      <c r="H54" s="53"/>
      <c r="I54" s="26"/>
      <c r="J54" s="54"/>
      <c r="K54" s="54"/>
      <c r="L54" s="54"/>
      <c r="M54" s="54"/>
      <c r="N54" s="54"/>
    </row>
    <row r="55" spans="1:14" s="15" customFormat="1" ht="65.25" customHeight="1">
      <c r="A55" s="55" t="s">
        <v>118</v>
      </c>
      <c r="B55" s="52" t="s">
        <v>62</v>
      </c>
      <c r="C55" s="118">
        <f>2500+1747.5</f>
        <v>4247.5</v>
      </c>
      <c r="D55" s="118">
        <v>0</v>
      </c>
      <c r="E55" s="126">
        <v>0</v>
      </c>
      <c r="F55" s="53"/>
      <c r="G55" s="53"/>
      <c r="H55" s="53"/>
      <c r="I55" s="26"/>
      <c r="J55" s="54"/>
      <c r="K55" s="54"/>
      <c r="L55" s="54"/>
      <c r="M55" s="54"/>
      <c r="N55" s="54"/>
    </row>
    <row r="56" spans="1:14" s="15" customFormat="1" ht="90" customHeight="1">
      <c r="A56" s="55" t="s">
        <v>146</v>
      </c>
      <c r="B56" s="127" t="s">
        <v>62</v>
      </c>
      <c r="C56" s="118">
        <v>8028.16</v>
      </c>
      <c r="D56" s="118">
        <v>0</v>
      </c>
      <c r="E56" s="126">
        <v>0</v>
      </c>
      <c r="F56" s="53"/>
      <c r="G56" s="53"/>
      <c r="H56" s="53"/>
      <c r="I56" s="26"/>
      <c r="J56" s="54"/>
      <c r="K56" s="54"/>
      <c r="L56" s="54"/>
      <c r="M56" s="54"/>
      <c r="N56" s="54"/>
    </row>
    <row r="57" spans="1:14" s="15" customFormat="1" ht="64.5">
      <c r="A57" s="55" t="s">
        <v>106</v>
      </c>
      <c r="B57" s="60" t="s">
        <v>62</v>
      </c>
      <c r="C57" s="43">
        <v>0</v>
      </c>
      <c r="D57" s="43">
        <v>0</v>
      </c>
      <c r="E57" s="100">
        <v>0</v>
      </c>
      <c r="F57" s="63"/>
      <c r="G57" s="63"/>
      <c r="H57" s="63"/>
      <c r="I57" s="26"/>
      <c r="J57" s="54"/>
      <c r="K57" s="54"/>
      <c r="L57" s="54"/>
      <c r="M57" s="54"/>
      <c r="N57" s="54"/>
    </row>
    <row r="58" spans="1:14" s="15" customFormat="1" ht="102">
      <c r="A58" s="56" t="s">
        <v>105</v>
      </c>
      <c r="B58" s="60" t="s">
        <v>62</v>
      </c>
      <c r="C58" s="43">
        <f>2400-800</f>
        <v>1600</v>
      </c>
      <c r="D58" s="43">
        <v>1600</v>
      </c>
      <c r="E58" s="100">
        <v>0</v>
      </c>
      <c r="F58" s="63"/>
      <c r="G58" s="63"/>
      <c r="H58" s="63"/>
      <c r="I58" s="26"/>
      <c r="J58" s="54"/>
      <c r="K58" s="54"/>
      <c r="L58" s="54"/>
      <c r="M58" s="54"/>
      <c r="N58" s="54"/>
    </row>
    <row r="59" spans="1:14" s="15" customFormat="1" ht="51" customHeight="1">
      <c r="A59" s="56" t="s">
        <v>82</v>
      </c>
      <c r="B59" s="60" t="s">
        <v>62</v>
      </c>
      <c r="C59" s="119">
        <f>267393.3+10000+52510.8-23255.6</f>
        <v>306648.5</v>
      </c>
      <c r="D59" s="43">
        <v>0</v>
      </c>
      <c r="E59" s="100">
        <v>0</v>
      </c>
      <c r="F59" s="66"/>
      <c r="G59" s="66"/>
      <c r="H59" s="66"/>
      <c r="I59" s="26"/>
      <c r="J59" s="54"/>
      <c r="K59" s="54"/>
      <c r="L59" s="54"/>
      <c r="M59" s="54"/>
      <c r="N59" s="54"/>
    </row>
    <row r="60" spans="1:14" s="15" customFormat="1" ht="102.75" customHeight="1">
      <c r="A60" s="56" t="s">
        <v>107</v>
      </c>
      <c r="B60" s="60" t="s">
        <v>62</v>
      </c>
      <c r="C60" s="119">
        <f>965+10869.8</f>
        <v>11834.8</v>
      </c>
      <c r="D60" s="43">
        <v>655.4</v>
      </c>
      <c r="E60" s="100">
        <v>655.4</v>
      </c>
      <c r="F60" s="66"/>
      <c r="G60" s="63"/>
      <c r="H60" s="63"/>
      <c r="I60" s="26"/>
      <c r="J60" s="54"/>
      <c r="K60" s="54"/>
      <c r="L60" s="54"/>
      <c r="M60" s="54"/>
      <c r="N60" s="54"/>
    </row>
    <row r="61" spans="1:14" s="15" customFormat="1" ht="102">
      <c r="A61" s="56" t="s">
        <v>108</v>
      </c>
      <c r="B61" s="60" t="s">
        <v>62</v>
      </c>
      <c r="C61" s="119">
        <v>200</v>
      </c>
      <c r="D61" s="119">
        <f>200-200</f>
        <v>0</v>
      </c>
      <c r="E61" s="103">
        <f>0+200</f>
        <v>200</v>
      </c>
      <c r="F61" s="66"/>
      <c r="G61" s="63"/>
      <c r="H61" s="63"/>
      <c r="I61" s="26"/>
      <c r="J61" s="54"/>
      <c r="K61" s="54"/>
      <c r="L61" s="54"/>
      <c r="M61" s="54"/>
      <c r="N61" s="54"/>
    </row>
    <row r="62" spans="1:14" s="15" customFormat="1" ht="78" customHeight="1">
      <c r="A62" s="56" t="s">
        <v>110</v>
      </c>
      <c r="B62" s="52" t="s">
        <v>62</v>
      </c>
      <c r="C62" s="123">
        <v>23933.437000000002</v>
      </c>
      <c r="D62" s="118">
        <v>29761.213</v>
      </c>
      <c r="E62" s="105">
        <v>29761.213</v>
      </c>
      <c r="F62" s="63" t="s">
        <v>134</v>
      </c>
      <c r="G62" s="63"/>
      <c r="H62" s="63"/>
      <c r="I62" s="26"/>
      <c r="J62" s="54"/>
      <c r="K62" s="54"/>
      <c r="L62" s="54"/>
      <c r="M62" s="54"/>
      <c r="N62" s="54"/>
    </row>
    <row r="63" spans="1:14" s="15" customFormat="1" ht="78" customHeight="1">
      <c r="A63" s="56" t="s">
        <v>111</v>
      </c>
      <c r="B63" s="52" t="s">
        <v>62</v>
      </c>
      <c r="C63" s="118">
        <f>2300-680</f>
        <v>1620</v>
      </c>
      <c r="D63" s="118">
        <v>0</v>
      </c>
      <c r="E63" s="105">
        <v>0</v>
      </c>
      <c r="F63" s="63"/>
      <c r="G63" s="63"/>
      <c r="H63" s="63"/>
      <c r="I63" s="26"/>
      <c r="J63" s="54"/>
      <c r="K63" s="54"/>
      <c r="L63" s="54"/>
      <c r="M63" s="54"/>
      <c r="N63" s="54"/>
    </row>
    <row r="64" spans="1:14" s="15" customFormat="1" ht="102" customHeight="1">
      <c r="A64" s="56" t="s">
        <v>79</v>
      </c>
      <c r="B64" s="60" t="s">
        <v>62</v>
      </c>
      <c r="C64" s="43">
        <v>551</v>
      </c>
      <c r="D64" s="43">
        <v>551</v>
      </c>
      <c r="E64" s="100">
        <v>551</v>
      </c>
      <c r="F64" s="63"/>
      <c r="G64" s="63"/>
      <c r="H64" s="63"/>
      <c r="I64" s="26"/>
      <c r="J64" s="54"/>
      <c r="K64" s="54"/>
      <c r="L64" s="54"/>
      <c r="M64" s="54"/>
      <c r="N64" s="54"/>
    </row>
    <row r="65" spans="1:14" s="15" customFormat="1" ht="63.75">
      <c r="A65" s="56" t="s">
        <v>112</v>
      </c>
      <c r="B65" s="60" t="s">
        <v>62</v>
      </c>
      <c r="C65" s="43">
        <v>0</v>
      </c>
      <c r="D65" s="43">
        <v>0</v>
      </c>
      <c r="E65" s="100">
        <v>12000</v>
      </c>
      <c r="F65" s="63"/>
      <c r="G65" s="63"/>
      <c r="H65" s="63"/>
      <c r="I65" s="26"/>
      <c r="J65" s="54"/>
      <c r="K65" s="54"/>
      <c r="L65" s="54"/>
      <c r="M65" s="54"/>
      <c r="N65" s="54"/>
    </row>
    <row r="66" spans="1:14" s="15" customFormat="1" ht="102" hidden="1">
      <c r="A66" s="56" t="s">
        <v>107</v>
      </c>
      <c r="B66" s="60" t="s">
        <v>62</v>
      </c>
      <c r="C66" s="43"/>
      <c r="D66" s="43">
        <v>0</v>
      </c>
      <c r="E66" s="100">
        <v>0</v>
      </c>
      <c r="F66" s="63"/>
      <c r="G66" s="63"/>
      <c r="H66" s="63"/>
      <c r="I66" s="26"/>
      <c r="J66" s="54"/>
      <c r="K66" s="54"/>
      <c r="L66" s="54"/>
      <c r="M66" s="54"/>
      <c r="N66" s="54"/>
    </row>
    <row r="67" spans="1:14" s="15" customFormat="1" ht="51.75">
      <c r="A67" s="55" t="s">
        <v>113</v>
      </c>
      <c r="B67" s="60" t="s">
        <v>62</v>
      </c>
      <c r="C67" s="43">
        <v>2176.1999999999998</v>
      </c>
      <c r="D67" s="43">
        <v>2176.1999999999998</v>
      </c>
      <c r="E67" s="100">
        <v>2176.1999999999998</v>
      </c>
      <c r="F67" s="63"/>
      <c r="G67" s="63"/>
      <c r="H67" s="63"/>
      <c r="I67" s="26"/>
      <c r="J67" s="54"/>
      <c r="K67" s="54"/>
      <c r="L67" s="54"/>
      <c r="M67" s="54"/>
      <c r="N67" s="54"/>
    </row>
    <row r="68" spans="1:14" s="15" customFormat="1" ht="42.75" customHeight="1">
      <c r="A68" s="56" t="s">
        <v>142</v>
      </c>
      <c r="B68" s="60" t="s">
        <v>62</v>
      </c>
      <c r="C68" s="43">
        <v>5000</v>
      </c>
      <c r="D68" s="43">
        <v>0</v>
      </c>
      <c r="E68" s="100">
        <v>0</v>
      </c>
      <c r="F68" s="63"/>
      <c r="G68" s="63"/>
      <c r="H68" s="63"/>
      <c r="I68" s="26"/>
      <c r="J68" s="54"/>
      <c r="K68" s="54"/>
      <c r="L68" s="54"/>
      <c r="M68" s="54"/>
      <c r="N68" s="54"/>
    </row>
    <row r="69" spans="1:14" s="15" customFormat="1" ht="89.25">
      <c r="A69" s="56" t="s">
        <v>116</v>
      </c>
      <c r="B69" s="60" t="s">
        <v>62</v>
      </c>
      <c r="C69" s="43">
        <f>18940.566-2853.439</f>
        <v>16087.126999999999</v>
      </c>
      <c r="D69" s="43">
        <v>20862.39</v>
      </c>
      <c r="E69" s="100">
        <v>20862.39</v>
      </c>
      <c r="F69" s="63" t="s">
        <v>135</v>
      </c>
      <c r="G69" s="63"/>
      <c r="H69" s="63"/>
      <c r="I69" s="26"/>
      <c r="J69" s="54"/>
      <c r="K69" s="54"/>
      <c r="L69" s="54"/>
      <c r="M69" s="54"/>
      <c r="N69" s="54"/>
    </row>
    <row r="70" spans="1:14" s="15" customFormat="1" ht="76.5">
      <c r="A70" s="56" t="s">
        <v>117</v>
      </c>
      <c r="B70" s="60" t="s">
        <v>62</v>
      </c>
      <c r="C70" s="43">
        <v>7518.3708200000001</v>
      </c>
      <c r="D70" s="43">
        <v>7518.4</v>
      </c>
      <c r="E70" s="100">
        <v>7518.4</v>
      </c>
      <c r="F70" s="63"/>
      <c r="G70" s="63"/>
      <c r="H70" s="63"/>
      <c r="I70" s="26"/>
      <c r="J70" s="54"/>
      <c r="K70" s="54"/>
      <c r="L70" s="54"/>
      <c r="M70" s="54"/>
      <c r="N70" s="54"/>
    </row>
    <row r="71" spans="1:14" s="15" customFormat="1" ht="25.5">
      <c r="A71" s="115" t="s">
        <v>138</v>
      </c>
      <c r="B71" s="60" t="s">
        <v>62</v>
      </c>
      <c r="C71" s="43">
        <v>0</v>
      </c>
      <c r="D71" s="43">
        <v>0</v>
      </c>
      <c r="E71" s="100">
        <v>0</v>
      </c>
      <c r="F71" s="63"/>
      <c r="G71" s="63"/>
      <c r="H71" s="63"/>
      <c r="I71" s="26"/>
      <c r="J71" s="54"/>
      <c r="K71" s="54"/>
      <c r="L71" s="54"/>
      <c r="M71" s="54"/>
      <c r="N71" s="54"/>
    </row>
    <row r="72" spans="1:14" s="15" customFormat="1" ht="63.75">
      <c r="A72" s="56" t="s">
        <v>119</v>
      </c>
      <c r="B72" s="60" t="s">
        <v>62</v>
      </c>
      <c r="C72" s="43">
        <v>5581.4</v>
      </c>
      <c r="D72" s="43">
        <v>0</v>
      </c>
      <c r="E72" s="100">
        <v>0</v>
      </c>
      <c r="F72" s="63"/>
      <c r="G72" s="63"/>
      <c r="H72" s="63"/>
      <c r="I72" s="26"/>
      <c r="J72" s="54"/>
      <c r="K72" s="54"/>
      <c r="L72" s="54"/>
      <c r="M72" s="54"/>
      <c r="N72" s="54"/>
    </row>
    <row r="73" spans="1:14" s="15" customFormat="1" ht="26.25">
      <c r="A73" s="67" t="s">
        <v>25</v>
      </c>
      <c r="B73" s="68" t="s">
        <v>63</v>
      </c>
      <c r="C73" s="44">
        <f>C74+C86+C88+C89+C90+C87+C91</f>
        <v>626108.20501000003</v>
      </c>
      <c r="D73" s="44">
        <f t="shared" ref="D73:E73" si="1">D74+D86+D88+D89+D90+D87+D91</f>
        <v>750016.76779000007</v>
      </c>
      <c r="E73" s="50">
        <f t="shared" si="1"/>
        <v>675116.27306000004</v>
      </c>
      <c r="F73" s="69"/>
      <c r="G73" s="8"/>
      <c r="H73" s="31"/>
      <c r="I73" s="26"/>
      <c r="J73" s="54"/>
      <c r="K73" s="54"/>
      <c r="L73" s="54"/>
      <c r="M73" s="54"/>
      <c r="N73" s="54"/>
    </row>
    <row r="74" spans="1:14" s="15" customFormat="1" ht="27.75" customHeight="1">
      <c r="A74" s="70" t="s">
        <v>26</v>
      </c>
      <c r="B74" s="68" t="s">
        <v>64</v>
      </c>
      <c r="C74" s="44">
        <f>SUM(C75:C85)</f>
        <v>585765.28500000003</v>
      </c>
      <c r="D74" s="44">
        <f>SUM(D75:D85)</f>
        <v>587253.74</v>
      </c>
      <c r="E74" s="50">
        <f t="shared" ref="E74" si="2">SUM(E75:E85)</f>
        <v>597148.31500000006</v>
      </c>
      <c r="F74" s="71"/>
      <c r="G74" s="9"/>
      <c r="H74" s="72"/>
      <c r="I74" s="26"/>
      <c r="J74" s="54"/>
      <c r="K74" s="54"/>
      <c r="L74" s="54"/>
      <c r="M74" s="54"/>
      <c r="N74" s="54"/>
    </row>
    <row r="75" spans="1:14" s="15" customFormat="1" ht="51.75">
      <c r="A75" s="73" t="s">
        <v>36</v>
      </c>
      <c r="B75" s="60" t="s">
        <v>64</v>
      </c>
      <c r="C75" s="43">
        <v>50807.7</v>
      </c>
      <c r="D75" s="43">
        <v>50290</v>
      </c>
      <c r="E75" s="100">
        <v>30829.200000000001</v>
      </c>
      <c r="F75" s="74"/>
      <c r="G75" s="75"/>
      <c r="H75" s="31"/>
      <c r="I75" s="26"/>
      <c r="J75" s="54"/>
      <c r="K75" s="54"/>
      <c r="L75" s="54"/>
      <c r="M75" s="54"/>
      <c r="N75" s="54"/>
    </row>
    <row r="76" spans="1:14" s="15" customFormat="1" ht="51">
      <c r="A76" s="73" t="s">
        <v>35</v>
      </c>
      <c r="B76" s="60" t="s">
        <v>64</v>
      </c>
      <c r="C76" s="133">
        <f>5.59+0.56-0.2</f>
        <v>5.95</v>
      </c>
      <c r="D76" s="43">
        <v>5.92</v>
      </c>
      <c r="E76" s="100">
        <v>6.16</v>
      </c>
      <c r="F76" s="38" t="s">
        <v>135</v>
      </c>
      <c r="G76" s="9"/>
      <c r="H76" s="39"/>
      <c r="I76" s="26"/>
      <c r="J76" s="54"/>
      <c r="K76" s="54"/>
      <c r="L76" s="54"/>
      <c r="M76" s="54"/>
      <c r="N76" s="54"/>
    </row>
    <row r="77" spans="1:14" s="15" customFormat="1" ht="76.5">
      <c r="A77" s="73" t="s">
        <v>32</v>
      </c>
      <c r="B77" s="60" t="s">
        <v>64</v>
      </c>
      <c r="C77" s="133">
        <f>79.1+7.93-4.6</f>
        <v>82.43</v>
      </c>
      <c r="D77" s="43">
        <v>81.900000000000006</v>
      </c>
      <c r="E77" s="100">
        <v>85.1</v>
      </c>
      <c r="F77" s="71"/>
      <c r="G77" s="9"/>
      <c r="H77" s="39"/>
      <c r="I77" s="26"/>
      <c r="J77" s="54"/>
      <c r="K77" s="54"/>
      <c r="L77" s="54"/>
      <c r="M77" s="54"/>
      <c r="N77" s="54"/>
    </row>
    <row r="78" spans="1:14" s="15" customFormat="1" ht="38.25">
      <c r="A78" s="73" t="s">
        <v>31</v>
      </c>
      <c r="B78" s="60" t="s">
        <v>64</v>
      </c>
      <c r="C78" s="124">
        <f>1399.225+140-47.5</f>
        <v>1491.7249999999999</v>
      </c>
      <c r="D78" s="43">
        <v>1449.5</v>
      </c>
      <c r="E78" s="100">
        <v>1504.075</v>
      </c>
      <c r="F78" s="71" t="s">
        <v>134</v>
      </c>
      <c r="G78" s="9"/>
      <c r="H78" s="39"/>
      <c r="I78" s="26"/>
      <c r="J78" s="54"/>
      <c r="K78" s="54"/>
      <c r="L78" s="54"/>
      <c r="M78" s="54"/>
      <c r="N78" s="54"/>
    </row>
    <row r="79" spans="1:14" s="15" customFormat="1" ht="51">
      <c r="A79" s="73" t="s">
        <v>34</v>
      </c>
      <c r="B79" s="60" t="s">
        <v>64</v>
      </c>
      <c r="C79" s="133">
        <f>656.78+54.8-18.6</f>
        <v>692.9799999999999</v>
      </c>
      <c r="D79" s="43">
        <v>681.32</v>
      </c>
      <c r="E79" s="100">
        <v>708.08</v>
      </c>
      <c r="F79" s="71" t="s">
        <v>134</v>
      </c>
      <c r="G79" s="9"/>
      <c r="H79" s="76"/>
      <c r="I79" s="26"/>
      <c r="J79" s="54"/>
      <c r="K79" s="54"/>
      <c r="L79" s="54"/>
      <c r="M79" s="54"/>
      <c r="N79" s="54"/>
    </row>
    <row r="80" spans="1:14" s="15" customFormat="1" ht="51">
      <c r="A80" s="55" t="s">
        <v>30</v>
      </c>
      <c r="B80" s="60" t="s">
        <v>64</v>
      </c>
      <c r="C80" s="43">
        <f>66547.5+3137.7+339.7</f>
        <v>70024.899999999994</v>
      </c>
      <c r="D80" s="43">
        <v>67877.399999999994</v>
      </c>
      <c r="E80" s="100">
        <v>68946.5</v>
      </c>
      <c r="F80" s="71"/>
      <c r="G80" s="9"/>
      <c r="H80" s="39"/>
      <c r="I80" s="26"/>
      <c r="J80" s="54"/>
      <c r="K80" s="54"/>
      <c r="L80" s="54"/>
      <c r="M80" s="54"/>
      <c r="N80" s="54"/>
    </row>
    <row r="81" spans="1:14" s="15" customFormat="1" ht="38.25">
      <c r="A81" s="73" t="s">
        <v>27</v>
      </c>
      <c r="B81" s="60" t="s">
        <v>64</v>
      </c>
      <c r="C81" s="119">
        <f>277567.2+27267.6-19600.6</f>
        <v>285234.2</v>
      </c>
      <c r="D81" s="43">
        <v>295062</v>
      </c>
      <c r="E81" s="100">
        <v>314714.3</v>
      </c>
      <c r="F81" s="71"/>
      <c r="G81" s="9"/>
      <c r="H81" s="72"/>
      <c r="I81" s="26"/>
      <c r="J81" s="54"/>
      <c r="K81" s="54"/>
      <c r="L81" s="54"/>
      <c r="M81" s="54"/>
      <c r="N81" s="54"/>
    </row>
    <row r="82" spans="1:14" s="15" customFormat="1" ht="51">
      <c r="A82" s="73" t="s">
        <v>28</v>
      </c>
      <c r="B82" s="60" t="s">
        <v>64</v>
      </c>
      <c r="C82" s="119">
        <f>114378.4+8308-379.4</f>
        <v>122307</v>
      </c>
      <c r="D82" s="119">
        <v>120489.8</v>
      </c>
      <c r="E82" s="103">
        <v>127287.9</v>
      </c>
      <c r="F82" s="38"/>
      <c r="G82" s="9"/>
      <c r="H82" s="39"/>
      <c r="I82" s="26"/>
      <c r="J82" s="54"/>
      <c r="K82" s="54"/>
      <c r="L82" s="54"/>
      <c r="M82" s="54"/>
      <c r="N82" s="54"/>
    </row>
    <row r="83" spans="1:14" s="15" customFormat="1" ht="38.25">
      <c r="A83" s="73" t="s">
        <v>29</v>
      </c>
      <c r="B83" s="60" t="s">
        <v>64</v>
      </c>
      <c r="C83" s="119">
        <f>14152.3+2324.1</f>
        <v>16476.399999999998</v>
      </c>
      <c r="D83" s="43">
        <v>14152.3</v>
      </c>
      <c r="E83" s="100">
        <v>14152.3</v>
      </c>
      <c r="F83" s="71"/>
      <c r="G83" s="9"/>
      <c r="H83" s="39"/>
      <c r="I83" s="26"/>
      <c r="J83" s="54"/>
      <c r="K83" s="54"/>
      <c r="L83" s="54"/>
      <c r="M83" s="54"/>
      <c r="N83" s="54"/>
    </row>
    <row r="84" spans="1:14" s="15" customFormat="1" ht="51">
      <c r="A84" s="73" t="s">
        <v>33</v>
      </c>
      <c r="B84" s="60" t="s">
        <v>64</v>
      </c>
      <c r="C84" s="43">
        <f>35293.4+4226.9-1234.7</f>
        <v>38285.600000000006</v>
      </c>
      <c r="D84" s="43">
        <v>36807.199999999997</v>
      </c>
      <c r="E84" s="100">
        <v>38558.300000000003</v>
      </c>
      <c r="F84" s="71"/>
      <c r="G84" s="9"/>
      <c r="H84" s="39"/>
      <c r="I84" s="26"/>
      <c r="J84" s="54"/>
      <c r="K84" s="54"/>
      <c r="L84" s="54"/>
      <c r="M84" s="54"/>
      <c r="N84" s="54"/>
    </row>
    <row r="85" spans="1:14" s="15" customFormat="1" ht="39" customHeight="1">
      <c r="A85" s="55" t="s">
        <v>87</v>
      </c>
      <c r="B85" s="60" t="s">
        <v>64</v>
      </c>
      <c r="C85" s="43">
        <v>356.4</v>
      </c>
      <c r="D85" s="43">
        <v>356.4</v>
      </c>
      <c r="E85" s="100">
        <v>356.4</v>
      </c>
      <c r="F85" s="74"/>
      <c r="G85" s="75"/>
      <c r="H85" s="77"/>
      <c r="I85" s="26"/>
      <c r="J85" s="54"/>
      <c r="K85" s="54"/>
      <c r="L85" s="54"/>
      <c r="M85" s="54"/>
      <c r="N85" s="54"/>
    </row>
    <row r="86" spans="1:14" s="15" customFormat="1" ht="69.75" customHeight="1">
      <c r="A86" s="78" t="s">
        <v>122</v>
      </c>
      <c r="B86" s="60" t="s">
        <v>65</v>
      </c>
      <c r="C86" s="124">
        <f>11352.2+2196.462</f>
        <v>13548.662</v>
      </c>
      <c r="D86" s="125">
        <f>138883.6-92628.1</f>
        <v>46255.5</v>
      </c>
      <c r="E86" s="128">
        <f>60551.2-48089.2</f>
        <v>12462</v>
      </c>
      <c r="F86" s="74"/>
      <c r="G86" s="79"/>
      <c r="H86" s="31"/>
      <c r="I86" s="26"/>
      <c r="J86" s="54"/>
      <c r="K86" s="54"/>
      <c r="L86" s="54"/>
      <c r="M86" s="54"/>
      <c r="N86" s="54"/>
    </row>
    <row r="87" spans="1:14" s="15" customFormat="1" ht="65.25" customHeight="1">
      <c r="A87" s="78" t="s">
        <v>130</v>
      </c>
      <c r="B87" s="60" t="s">
        <v>65</v>
      </c>
      <c r="C87" s="43">
        <f>21078.512+3275.8</f>
        <v>24354.311999999998</v>
      </c>
      <c r="D87" s="125">
        <v>113297.2</v>
      </c>
      <c r="E87" s="128">
        <v>63235.7</v>
      </c>
      <c r="F87" s="74"/>
      <c r="G87" s="79"/>
      <c r="H87" s="31"/>
      <c r="I87" s="26"/>
      <c r="J87" s="54"/>
      <c r="K87" s="54"/>
      <c r="L87" s="54"/>
      <c r="M87" s="54"/>
      <c r="N87" s="54"/>
    </row>
    <row r="88" spans="1:14" s="15" customFormat="1" ht="38.25">
      <c r="A88" s="56" t="s">
        <v>73</v>
      </c>
      <c r="B88" s="60" t="s">
        <v>66</v>
      </c>
      <c r="C88" s="132">
        <f>2105.43505+136.52616+2.4848</f>
        <v>2244.4460100000001</v>
      </c>
      <c r="D88" s="43">
        <v>2176.62779</v>
      </c>
      <c r="E88" s="100">
        <v>2253.7580600000001</v>
      </c>
      <c r="F88" s="69" t="s">
        <v>134</v>
      </c>
      <c r="G88" s="75"/>
      <c r="H88" s="31"/>
      <c r="I88" s="26"/>
      <c r="J88" s="54"/>
      <c r="K88" s="54"/>
      <c r="L88" s="54"/>
      <c r="M88" s="54"/>
      <c r="N88" s="54"/>
    </row>
    <row r="89" spans="1:14" s="15" customFormat="1" ht="51">
      <c r="A89" s="56" t="s">
        <v>95</v>
      </c>
      <c r="B89" s="60" t="s">
        <v>67</v>
      </c>
      <c r="C89" s="43">
        <f>97.7+97.8</f>
        <v>195.5</v>
      </c>
      <c r="D89" s="43">
        <v>18.899999999999999</v>
      </c>
      <c r="E89" s="100">
        <v>16.5</v>
      </c>
      <c r="F89" s="69"/>
      <c r="G89" s="79"/>
      <c r="H89" s="31"/>
      <c r="I89" s="26"/>
      <c r="J89" s="54"/>
      <c r="K89" s="54"/>
      <c r="L89" s="54"/>
      <c r="M89" s="54"/>
      <c r="N89" s="54"/>
    </row>
    <row r="90" spans="1:14" s="15" customFormat="1" ht="51">
      <c r="A90" s="56" t="s">
        <v>88</v>
      </c>
      <c r="B90" s="60" t="s">
        <v>131</v>
      </c>
      <c r="C90" s="43">
        <v>0</v>
      </c>
      <c r="D90" s="43">
        <v>1014.8</v>
      </c>
      <c r="E90" s="100">
        <v>0</v>
      </c>
      <c r="F90" s="69"/>
      <c r="G90" s="75"/>
      <c r="H90" s="31"/>
      <c r="I90" s="26"/>
      <c r="J90" s="54"/>
      <c r="K90" s="54"/>
      <c r="L90" s="54"/>
      <c r="M90" s="54"/>
      <c r="N90" s="54"/>
    </row>
    <row r="91" spans="1:14" s="15" customFormat="1" ht="51">
      <c r="A91" s="56" t="s">
        <v>132</v>
      </c>
      <c r="B91" s="60" t="s">
        <v>68</v>
      </c>
      <c r="C91" s="43">
        <f>1014.8+215-1229.8</f>
        <v>0</v>
      </c>
      <c r="D91" s="43">
        <v>0</v>
      </c>
      <c r="E91" s="106">
        <v>0</v>
      </c>
      <c r="F91" s="69"/>
      <c r="G91" s="75"/>
      <c r="H91" s="31"/>
      <c r="I91" s="26"/>
      <c r="J91" s="54"/>
      <c r="K91" s="54"/>
      <c r="L91" s="54"/>
      <c r="M91" s="54"/>
      <c r="N91" s="54"/>
    </row>
    <row r="92" spans="1:14" s="15" customFormat="1" ht="15.75" customHeight="1">
      <c r="A92" s="80" t="s">
        <v>37</v>
      </c>
      <c r="B92" s="68" t="s">
        <v>69</v>
      </c>
      <c r="C92" s="44">
        <f>C93+C95+C97+C94+C96</f>
        <v>52590.127999999997</v>
      </c>
      <c r="D92" s="44">
        <f t="shared" ref="D92:E92" si="3">D93+D95+D97+D94</f>
        <v>35888.346820000006</v>
      </c>
      <c r="E92" s="50">
        <f t="shared" si="3"/>
        <v>35181.159939999998</v>
      </c>
      <c r="F92" s="74"/>
      <c r="G92" s="75"/>
      <c r="H92" s="77"/>
      <c r="I92" s="26"/>
      <c r="J92" s="54"/>
      <c r="K92" s="54"/>
      <c r="L92" s="54"/>
      <c r="M92" s="54"/>
      <c r="N92" s="54"/>
    </row>
    <row r="93" spans="1:14" s="15" customFormat="1" ht="63.75">
      <c r="A93" s="78" t="s">
        <v>38</v>
      </c>
      <c r="B93" s="60" t="s">
        <v>70</v>
      </c>
      <c r="C93" s="43">
        <v>965.5</v>
      </c>
      <c r="D93" s="125">
        <v>135</v>
      </c>
      <c r="E93" s="104">
        <v>135</v>
      </c>
      <c r="F93" s="69"/>
      <c r="G93" s="79"/>
      <c r="H93" s="31"/>
      <c r="I93" s="26"/>
      <c r="J93" s="54"/>
      <c r="K93" s="54"/>
      <c r="L93" s="54"/>
      <c r="M93" s="54"/>
      <c r="N93" s="54"/>
    </row>
    <row r="94" spans="1:14" s="37" customFormat="1" ht="93.75" customHeight="1">
      <c r="A94" s="81" t="s">
        <v>123</v>
      </c>
      <c r="B94" s="60" t="s">
        <v>124</v>
      </c>
      <c r="C94" s="43">
        <f>3709.9-3709.9</f>
        <v>0</v>
      </c>
      <c r="D94" s="125">
        <v>0</v>
      </c>
      <c r="E94" s="104">
        <v>0</v>
      </c>
      <c r="F94" s="69"/>
      <c r="G94" s="79"/>
      <c r="H94" s="31"/>
      <c r="I94" s="26"/>
      <c r="J94" s="54"/>
      <c r="K94" s="54"/>
      <c r="L94" s="54"/>
      <c r="M94" s="54"/>
      <c r="N94" s="54"/>
    </row>
    <row r="95" spans="1:14" s="15" customFormat="1" ht="90" customHeight="1">
      <c r="A95" s="78" t="s">
        <v>92</v>
      </c>
      <c r="B95" s="60" t="s">
        <v>93</v>
      </c>
      <c r="C95" s="119">
        <v>25806.9</v>
      </c>
      <c r="D95" s="119">
        <v>26056.9</v>
      </c>
      <c r="E95" s="103">
        <v>26056.9</v>
      </c>
      <c r="F95" s="10"/>
      <c r="G95" s="10"/>
      <c r="H95" s="31"/>
      <c r="I95" s="26"/>
      <c r="J95" s="54"/>
      <c r="K95" s="54"/>
      <c r="L95" s="54"/>
      <c r="M95" s="54"/>
      <c r="N95" s="54"/>
    </row>
    <row r="96" spans="1:14" s="11" customFormat="1" ht="51">
      <c r="A96" s="78" t="s">
        <v>126</v>
      </c>
      <c r="B96" s="60" t="s">
        <v>133</v>
      </c>
      <c r="C96" s="119">
        <v>10000</v>
      </c>
      <c r="D96" s="119">
        <v>0</v>
      </c>
      <c r="E96" s="107">
        <v>0</v>
      </c>
      <c r="F96" s="10"/>
      <c r="G96" s="10"/>
      <c r="H96" s="31"/>
      <c r="I96" s="26"/>
      <c r="J96" s="54"/>
      <c r="K96" s="54"/>
      <c r="L96" s="54"/>
      <c r="M96" s="54"/>
      <c r="N96" s="54"/>
    </row>
    <row r="97" spans="1:14" s="21" customFormat="1" ht="40.5">
      <c r="A97" s="70" t="s">
        <v>39</v>
      </c>
      <c r="B97" s="68" t="s">
        <v>71</v>
      </c>
      <c r="C97" s="44">
        <f>SUM(C98:C105)</f>
        <v>15817.727999999999</v>
      </c>
      <c r="D97" s="44">
        <f>SUM(D98:D105)</f>
        <v>9696.446820000001</v>
      </c>
      <c r="E97" s="50">
        <f>SUM(E98:E105)</f>
        <v>8989.2599399999999</v>
      </c>
      <c r="F97" s="38"/>
      <c r="G97" s="9"/>
      <c r="H97" s="39"/>
      <c r="I97" s="26"/>
      <c r="J97" s="54"/>
      <c r="K97" s="54"/>
      <c r="L97" s="54"/>
      <c r="M97" s="54"/>
      <c r="N97" s="54"/>
    </row>
    <row r="98" spans="1:14" s="15" customFormat="1" ht="90" customHeight="1">
      <c r="A98" s="55" t="s">
        <v>125</v>
      </c>
      <c r="B98" s="60" t="s">
        <v>71</v>
      </c>
      <c r="C98" s="43">
        <v>8.3000000000000007</v>
      </c>
      <c r="D98" s="43">
        <v>8.3000000000000007</v>
      </c>
      <c r="E98" s="100">
        <v>8.3000000000000007</v>
      </c>
      <c r="F98" s="38"/>
      <c r="G98" s="9"/>
      <c r="H98" s="39"/>
      <c r="I98" s="26"/>
      <c r="J98" s="54"/>
      <c r="K98" s="54"/>
      <c r="L98" s="54"/>
      <c r="M98" s="54"/>
      <c r="N98" s="54"/>
    </row>
    <row r="99" spans="1:14" s="15" customFormat="1" ht="76.5">
      <c r="A99" s="55" t="s">
        <v>74</v>
      </c>
      <c r="B99" s="60" t="s">
        <v>71</v>
      </c>
      <c r="C99" s="124">
        <f>5586.29619+1840.99981</f>
        <v>7427.2960000000003</v>
      </c>
      <c r="D99" s="43">
        <f>4079.18243+462.76439</f>
        <v>4541.9468200000001</v>
      </c>
      <c r="E99" s="100">
        <f>959.81578+99.84416</f>
        <v>1059.65994</v>
      </c>
      <c r="F99" s="38" t="s">
        <v>134</v>
      </c>
      <c r="G99" s="9"/>
      <c r="H99" s="39"/>
      <c r="I99" s="26"/>
      <c r="J99" s="54"/>
      <c r="K99" s="54"/>
      <c r="L99" s="54"/>
      <c r="M99" s="54"/>
      <c r="N99" s="54"/>
    </row>
    <row r="100" spans="1:14" s="11" customFormat="1" ht="51" customHeight="1">
      <c r="A100" s="55" t="s">
        <v>123</v>
      </c>
      <c r="B100" s="60" t="s">
        <v>71</v>
      </c>
      <c r="C100" s="43">
        <f>3709.9-381.8</f>
        <v>3328.1</v>
      </c>
      <c r="D100" s="43">
        <v>3709.9</v>
      </c>
      <c r="E100" s="100">
        <v>6500</v>
      </c>
      <c r="F100" s="38"/>
      <c r="G100" s="9"/>
      <c r="H100" s="39"/>
      <c r="I100" s="26"/>
      <c r="J100" s="54"/>
      <c r="K100" s="54"/>
      <c r="L100" s="54"/>
      <c r="M100" s="54"/>
      <c r="N100" s="54"/>
    </row>
    <row r="101" spans="1:14" s="11" customFormat="1" ht="25.5" customHeight="1">
      <c r="A101" s="56" t="s">
        <v>143</v>
      </c>
      <c r="B101" s="60" t="s">
        <v>71</v>
      </c>
      <c r="C101" s="43">
        <f>4.407+988.825</f>
        <v>993.23200000000008</v>
      </c>
      <c r="D101" s="43">
        <v>0</v>
      </c>
      <c r="E101" s="100">
        <v>0</v>
      </c>
      <c r="F101" s="38"/>
      <c r="G101" s="9"/>
      <c r="H101" s="39"/>
      <c r="I101" s="26"/>
      <c r="J101" s="54"/>
      <c r="K101" s="54"/>
      <c r="L101" s="54"/>
      <c r="M101" s="54"/>
      <c r="N101" s="54"/>
    </row>
    <row r="102" spans="1:14" s="11" customFormat="1" ht="90" customHeight="1">
      <c r="A102" s="56" t="s">
        <v>147</v>
      </c>
      <c r="B102" s="116" t="s">
        <v>71</v>
      </c>
      <c r="C102" s="43">
        <v>1936.2</v>
      </c>
      <c r="D102" s="43">
        <v>0</v>
      </c>
      <c r="E102" s="100">
        <v>0</v>
      </c>
      <c r="F102" s="38"/>
      <c r="G102" s="9"/>
      <c r="H102" s="39"/>
      <c r="I102" s="26"/>
      <c r="J102" s="54"/>
      <c r="K102" s="54"/>
      <c r="L102" s="54"/>
      <c r="M102" s="54"/>
      <c r="N102" s="54"/>
    </row>
    <row r="103" spans="1:14" s="11" customFormat="1" ht="63.75" customHeight="1">
      <c r="A103" s="56" t="s">
        <v>148</v>
      </c>
      <c r="B103" s="116" t="s">
        <v>71</v>
      </c>
      <c r="C103" s="43">
        <v>681.8</v>
      </c>
      <c r="D103" s="43">
        <v>0</v>
      </c>
      <c r="E103" s="100">
        <v>0</v>
      </c>
      <c r="F103" s="38"/>
      <c r="G103" s="9"/>
      <c r="H103" s="39"/>
      <c r="I103" s="26"/>
      <c r="J103" s="54"/>
      <c r="K103" s="54"/>
      <c r="L103" s="54"/>
      <c r="M103" s="54"/>
      <c r="N103" s="54"/>
    </row>
    <row r="104" spans="1:14" s="15" customFormat="1" ht="87.75" customHeight="1">
      <c r="A104" s="78" t="s">
        <v>127</v>
      </c>
      <c r="B104" s="60" t="s">
        <v>71</v>
      </c>
      <c r="C104" s="119">
        <f>29-29</f>
        <v>0</v>
      </c>
      <c r="D104" s="119">
        <v>0</v>
      </c>
      <c r="E104" s="103">
        <v>0</v>
      </c>
      <c r="F104" s="71"/>
      <c r="G104" s="9"/>
      <c r="H104" s="76"/>
      <c r="I104" s="26"/>
      <c r="J104" s="54"/>
      <c r="K104" s="54"/>
      <c r="L104" s="54"/>
      <c r="M104" s="54"/>
      <c r="N104" s="54"/>
    </row>
    <row r="105" spans="1:14" s="15" customFormat="1" ht="71.25" customHeight="1">
      <c r="A105" s="56" t="s">
        <v>75</v>
      </c>
      <c r="B105" s="60" t="s">
        <v>71</v>
      </c>
      <c r="C105" s="119">
        <v>1442.8</v>
      </c>
      <c r="D105" s="119">
        <f>1029.54833+406.75167</f>
        <v>1436.3000000000002</v>
      </c>
      <c r="E105" s="103">
        <f>1031.6+389.7</f>
        <v>1421.3</v>
      </c>
      <c r="F105" s="92"/>
      <c r="G105" s="93"/>
      <c r="H105" s="31"/>
      <c r="I105" s="26"/>
      <c r="J105" s="54"/>
      <c r="K105" s="54"/>
      <c r="L105" s="54"/>
      <c r="M105" s="54"/>
      <c r="N105" s="54"/>
    </row>
    <row r="106" spans="1:14" s="11" customFormat="1" ht="25.5">
      <c r="A106" s="82" t="s">
        <v>44</v>
      </c>
      <c r="B106" s="60" t="s">
        <v>72</v>
      </c>
      <c r="C106" s="43">
        <f>626.4+35140.841+242.2+7290.91792-31939.371-5632.16635</f>
        <v>5728.8215699999992</v>
      </c>
      <c r="D106" s="43">
        <v>0</v>
      </c>
      <c r="E106" s="100">
        <v>0</v>
      </c>
      <c r="F106" s="10"/>
      <c r="G106" s="10"/>
      <c r="H106" s="31"/>
      <c r="I106" s="26"/>
      <c r="J106" s="54"/>
      <c r="K106" s="54"/>
      <c r="L106" s="54"/>
      <c r="M106" s="54"/>
      <c r="N106" s="54"/>
    </row>
    <row r="107" spans="1:14" s="21" customFormat="1" ht="15.75" customHeight="1">
      <c r="A107" s="83" t="s">
        <v>40</v>
      </c>
      <c r="B107" s="84"/>
      <c r="C107" s="44">
        <f>C11+C29</f>
        <v>2091338.56806</v>
      </c>
      <c r="D107" s="44">
        <f>D11+D29</f>
        <v>1265757.31761</v>
      </c>
      <c r="E107" s="101">
        <f>E11+E29</f>
        <v>1074536.9360000002</v>
      </c>
      <c r="F107" s="10"/>
      <c r="G107" s="10"/>
      <c r="H107" s="31"/>
      <c r="I107" s="26"/>
      <c r="J107" s="54"/>
      <c r="K107" s="54"/>
      <c r="L107" s="54"/>
      <c r="M107" s="54"/>
      <c r="N107" s="54"/>
    </row>
    <row r="108" spans="1:14" s="40" customFormat="1">
      <c r="A108" s="83" t="s">
        <v>41</v>
      </c>
      <c r="B108" s="84"/>
      <c r="C108" s="44">
        <v>2152220.1633600001</v>
      </c>
      <c r="D108" s="44">
        <v>1255757.31761</v>
      </c>
      <c r="E108" s="101">
        <v>1074536.936</v>
      </c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s="40" customFormat="1" ht="14.25" customHeight="1" thickBot="1">
      <c r="A109" s="85" t="s">
        <v>42</v>
      </c>
      <c r="B109" s="86"/>
      <c r="C109" s="120">
        <f t="shared" ref="C109:E109" si="4">C107-C108</f>
        <v>-60881.595300000161</v>
      </c>
      <c r="D109" s="120">
        <f t="shared" ref="D109" si="5">D107-D108</f>
        <v>10000</v>
      </c>
      <c r="E109" s="108">
        <f t="shared" si="4"/>
        <v>0</v>
      </c>
      <c r="F109" s="54"/>
      <c r="G109" s="54"/>
      <c r="H109" s="54"/>
      <c r="I109" s="54"/>
      <c r="J109" s="54"/>
      <c r="K109" s="54"/>
      <c r="L109" s="54"/>
      <c r="M109" s="54"/>
      <c r="N109" s="54"/>
    </row>
    <row r="110" spans="1:14">
      <c r="A110" s="87"/>
      <c r="B110" s="88"/>
      <c r="C110" s="45"/>
      <c r="D110" s="109"/>
      <c r="E110" s="109"/>
      <c r="F110" s="89"/>
      <c r="G110" s="89"/>
      <c r="H110" s="89"/>
      <c r="I110" s="89"/>
      <c r="J110" s="89"/>
      <c r="K110" s="89"/>
      <c r="L110" s="89"/>
      <c r="M110" s="89"/>
      <c r="N110" s="89"/>
    </row>
    <row r="111" spans="1:14" ht="14.25">
      <c r="A111" s="90"/>
      <c r="B111" s="91"/>
      <c r="C111" s="46"/>
      <c r="D111" s="110"/>
      <c r="E111" s="110"/>
      <c r="F111" s="89"/>
      <c r="G111" s="89"/>
      <c r="H111" s="89"/>
      <c r="I111" s="89"/>
      <c r="J111" s="89"/>
      <c r="K111" s="89"/>
      <c r="L111" s="89"/>
      <c r="M111" s="89"/>
      <c r="N111" s="89"/>
    </row>
    <row r="112" spans="1:14">
      <c r="A112" s="87"/>
      <c r="B112" s="88"/>
      <c r="F112" s="89"/>
      <c r="G112" s="89"/>
      <c r="H112" s="89"/>
      <c r="I112" s="89"/>
      <c r="J112" s="89"/>
      <c r="K112" s="89"/>
      <c r="L112" s="89"/>
      <c r="M112" s="89"/>
      <c r="N112" s="89"/>
    </row>
    <row r="113" spans="1:14">
      <c r="A113" s="87"/>
      <c r="B113" s="88"/>
      <c r="F113" s="89"/>
      <c r="G113" s="89"/>
      <c r="H113" s="89"/>
      <c r="I113" s="89"/>
      <c r="J113" s="89"/>
      <c r="K113" s="89"/>
      <c r="L113" s="89"/>
      <c r="M113" s="89"/>
      <c r="N113" s="89"/>
    </row>
    <row r="114" spans="1:14">
      <c r="A114" s="87"/>
      <c r="B114" s="88"/>
      <c r="F114" s="89"/>
      <c r="G114" s="89"/>
      <c r="H114" s="89"/>
      <c r="I114" s="89"/>
      <c r="J114" s="89"/>
      <c r="K114" s="89"/>
      <c r="L114" s="89"/>
      <c r="M114" s="89"/>
      <c r="N114" s="89"/>
    </row>
    <row r="115" spans="1:14">
      <c r="A115" s="87"/>
      <c r="B115" s="88"/>
      <c r="F115" s="89"/>
      <c r="G115" s="89"/>
      <c r="H115" s="89"/>
      <c r="I115" s="89"/>
      <c r="J115" s="89"/>
      <c r="K115" s="89"/>
      <c r="L115" s="89"/>
      <c r="M115" s="89"/>
      <c r="N115" s="89"/>
    </row>
    <row r="116" spans="1:14">
      <c r="A116" s="87"/>
      <c r="B116" s="88"/>
      <c r="F116" s="89"/>
      <c r="G116" s="89"/>
      <c r="H116" s="89"/>
      <c r="I116" s="89"/>
      <c r="J116" s="89"/>
      <c r="K116" s="89"/>
      <c r="L116" s="89"/>
      <c r="M116" s="89"/>
      <c r="N116" s="89"/>
    </row>
    <row r="117" spans="1:14">
      <c r="A117" s="87"/>
      <c r="B117" s="88"/>
      <c r="F117" s="89"/>
      <c r="G117" s="89"/>
      <c r="H117" s="89"/>
      <c r="I117" s="89"/>
      <c r="J117" s="89"/>
      <c r="K117" s="89"/>
      <c r="L117" s="89"/>
      <c r="M117" s="89"/>
      <c r="N117" s="89"/>
    </row>
    <row r="118" spans="1:14">
      <c r="A118" s="87"/>
      <c r="B118" s="88"/>
      <c r="F118" s="89"/>
      <c r="G118" s="89"/>
      <c r="H118" s="89"/>
      <c r="I118" s="89"/>
      <c r="J118" s="89"/>
      <c r="K118" s="89"/>
      <c r="L118" s="89"/>
      <c r="M118" s="89"/>
      <c r="N118" s="89"/>
    </row>
    <row r="119" spans="1:14">
      <c r="A119" s="87"/>
      <c r="B119" s="88"/>
      <c r="F119" s="89"/>
      <c r="G119" s="89"/>
      <c r="H119" s="89"/>
      <c r="I119" s="89"/>
      <c r="J119" s="89"/>
      <c r="K119" s="89"/>
      <c r="L119" s="89"/>
      <c r="M119" s="89"/>
      <c r="N119" s="89"/>
    </row>
    <row r="120" spans="1:14">
      <c r="A120" s="87"/>
      <c r="B120" s="88"/>
      <c r="F120" s="89"/>
      <c r="G120" s="89"/>
      <c r="H120" s="89"/>
      <c r="I120" s="89"/>
      <c r="J120" s="89"/>
      <c r="K120" s="89"/>
      <c r="L120" s="89"/>
      <c r="M120" s="89"/>
      <c r="N120" s="89"/>
    </row>
    <row r="121" spans="1:14">
      <c r="A121" s="87"/>
      <c r="B121" s="88"/>
      <c r="F121" s="89"/>
      <c r="G121" s="89"/>
      <c r="H121" s="89"/>
      <c r="I121" s="89"/>
      <c r="J121" s="89"/>
      <c r="K121" s="89"/>
      <c r="L121" s="89"/>
      <c r="M121" s="89"/>
      <c r="N121" s="89"/>
    </row>
    <row r="122" spans="1:14">
      <c r="A122" s="87"/>
      <c r="B122" s="88"/>
      <c r="F122" s="89"/>
      <c r="G122" s="89"/>
      <c r="H122" s="89"/>
      <c r="I122" s="89"/>
      <c r="J122" s="89"/>
      <c r="K122" s="89"/>
      <c r="L122" s="89"/>
      <c r="M122" s="89"/>
      <c r="N122" s="89"/>
    </row>
    <row r="123" spans="1:14">
      <c r="A123" s="87"/>
      <c r="B123" s="88"/>
      <c r="F123" s="89"/>
      <c r="G123" s="89"/>
      <c r="H123" s="89"/>
      <c r="I123" s="89"/>
      <c r="J123" s="89"/>
      <c r="K123" s="89"/>
      <c r="L123" s="89"/>
      <c r="M123" s="89"/>
      <c r="N123" s="89"/>
    </row>
    <row r="124" spans="1:14">
      <c r="A124" s="87"/>
      <c r="B124" s="88"/>
      <c r="F124" s="89"/>
      <c r="G124" s="89"/>
      <c r="H124" s="89"/>
      <c r="I124" s="89"/>
      <c r="J124" s="89"/>
      <c r="K124" s="89"/>
      <c r="L124" s="89"/>
      <c r="M124" s="89"/>
      <c r="N124" s="89"/>
    </row>
    <row r="125" spans="1:14">
      <c r="A125" s="87"/>
      <c r="B125" s="88"/>
      <c r="F125" s="89"/>
      <c r="G125" s="89"/>
      <c r="H125" s="89"/>
      <c r="I125" s="89"/>
      <c r="J125" s="89"/>
      <c r="K125" s="89"/>
      <c r="L125" s="89"/>
      <c r="M125" s="89"/>
      <c r="N125" s="89"/>
    </row>
    <row r="126" spans="1:14">
      <c r="A126" s="87"/>
      <c r="B126" s="88"/>
      <c r="F126" s="89"/>
      <c r="G126" s="89"/>
      <c r="H126" s="89"/>
      <c r="I126" s="89"/>
      <c r="J126" s="89"/>
      <c r="K126" s="89"/>
      <c r="L126" s="89"/>
      <c r="M126" s="89"/>
      <c r="N126" s="89"/>
    </row>
    <row r="127" spans="1:14">
      <c r="A127" s="87"/>
      <c r="B127" s="88"/>
      <c r="F127" s="89"/>
      <c r="G127" s="89"/>
      <c r="H127" s="89"/>
      <c r="I127" s="89"/>
      <c r="J127" s="89"/>
      <c r="K127" s="89"/>
      <c r="L127" s="89"/>
      <c r="M127" s="89"/>
      <c r="N127" s="89"/>
    </row>
    <row r="128" spans="1:14">
      <c r="A128" s="87"/>
      <c r="B128" s="88"/>
      <c r="F128" s="89"/>
      <c r="G128" s="89"/>
      <c r="H128" s="89"/>
      <c r="I128" s="89"/>
      <c r="J128" s="89"/>
      <c r="K128" s="89"/>
      <c r="L128" s="89"/>
      <c r="M128" s="89"/>
      <c r="N128" s="89"/>
    </row>
    <row r="129" spans="1:14">
      <c r="A129" s="87"/>
      <c r="B129" s="88"/>
      <c r="F129" s="89"/>
      <c r="G129" s="89"/>
      <c r="H129" s="89"/>
      <c r="I129" s="89"/>
      <c r="J129" s="89"/>
      <c r="K129" s="89"/>
      <c r="L129" s="89"/>
      <c r="M129" s="89"/>
      <c r="N129" s="89"/>
    </row>
    <row r="130" spans="1:14">
      <c r="A130" s="87"/>
      <c r="B130" s="88"/>
      <c r="F130" s="89"/>
      <c r="G130" s="89"/>
      <c r="H130" s="89"/>
      <c r="I130" s="89"/>
      <c r="J130" s="89"/>
      <c r="K130" s="89"/>
      <c r="L130" s="89"/>
      <c r="M130" s="89"/>
      <c r="N130" s="89"/>
    </row>
    <row r="131" spans="1:14">
      <c r="A131" s="87"/>
      <c r="B131" s="88"/>
      <c r="F131" s="89"/>
      <c r="G131" s="89"/>
      <c r="H131" s="89"/>
      <c r="I131" s="89"/>
      <c r="J131" s="89"/>
      <c r="K131" s="89"/>
      <c r="L131" s="89"/>
      <c r="M131" s="89"/>
      <c r="N131" s="89"/>
    </row>
    <row r="132" spans="1:14">
      <c r="A132" s="87"/>
      <c r="B132" s="88"/>
      <c r="F132" s="89"/>
      <c r="G132" s="89"/>
      <c r="H132" s="89"/>
      <c r="I132" s="89"/>
      <c r="J132" s="89"/>
      <c r="K132" s="89"/>
      <c r="L132" s="89"/>
      <c r="M132" s="89"/>
      <c r="N132" s="89"/>
    </row>
    <row r="133" spans="1:14">
      <c r="A133" s="87"/>
      <c r="B133" s="88"/>
      <c r="F133" s="89"/>
      <c r="G133" s="89"/>
      <c r="H133" s="89"/>
      <c r="I133" s="89"/>
      <c r="J133" s="89"/>
      <c r="K133" s="89"/>
      <c r="L133" s="89"/>
      <c r="M133" s="89"/>
      <c r="N133" s="89"/>
    </row>
  </sheetData>
  <mergeCells count="2">
    <mergeCell ref="A8:E8"/>
    <mergeCell ref="C4:E4"/>
  </mergeCells>
  <printOptions horizontalCentered="1"/>
  <pageMargins left="0.98425196850393704" right="0.59055118110236227" top="0.78740157480314965" bottom="0.78740157480314965" header="0" footer="0"/>
  <pageSetup paperSize="9" scale="66" fitToHeight="6" orientation="portrait" r:id="rId1"/>
  <headerFooter alignWithMargins="0"/>
  <rowBreaks count="1" manualBreakCount="1">
    <brk id="7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uristdem</cp:lastModifiedBy>
  <cp:lastPrinted>2022-11-01T03:06:49Z</cp:lastPrinted>
  <dcterms:created xsi:type="dcterms:W3CDTF">2017-10-03T05:46:08Z</dcterms:created>
  <dcterms:modified xsi:type="dcterms:W3CDTF">2022-11-01T03:07:19Z</dcterms:modified>
</cp:coreProperties>
</file>